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sers\Ksafim\hashavut\Veadim\ועדים מקומיים\נתונים\הכנה לתקציב 2021\"/>
    </mc:Choice>
  </mc:AlternateContent>
  <bookViews>
    <workbookView xWindow="0" yWindow="0" windowWidth="28800" windowHeight="11910"/>
  </bookViews>
  <sheets>
    <sheet name="צווי מיסים 2021" sheetId="1" r:id="rId1"/>
  </sheets>
  <definedNames>
    <definedName name="_xlnm.Print_Area" localSheetId="0">'צווי מיסים 2021'!$A$1:$K$46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16" i="1" l="1"/>
  <c r="F30" i="1"/>
  <c r="F22" i="1" l="1"/>
  <c r="F40" i="1"/>
  <c r="F11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" i="1"/>
  <c r="F9" i="1" l="1"/>
  <c r="F10" i="1"/>
  <c r="F13" i="1"/>
  <c r="F19" i="1"/>
  <c r="F21" i="1"/>
  <c r="F24" i="1"/>
  <c r="F27" i="1"/>
  <c r="F35" i="1"/>
  <c r="K6" i="1"/>
  <c r="F20" i="1"/>
  <c r="F6" i="1" l="1"/>
  <c r="F23" i="1" l="1"/>
  <c r="F33" i="1" l="1"/>
  <c r="F14" i="1" l="1"/>
  <c r="F31" i="1" l="1"/>
  <c r="F25" i="1"/>
  <c r="F38" i="1" l="1"/>
  <c r="F41" i="1" l="1"/>
  <c r="G41" i="1"/>
  <c r="G40" i="1"/>
  <c r="G39" i="1"/>
  <c r="G38" i="1"/>
  <c r="G37" i="1"/>
  <c r="F37" i="1"/>
  <c r="F36" i="1"/>
  <c r="G36" i="1" s="1"/>
  <c r="G35" i="1"/>
  <c r="G34" i="1"/>
  <c r="G33" i="1"/>
  <c r="G32" i="1"/>
  <c r="G31" i="1"/>
  <c r="G30" i="1"/>
  <c r="G29" i="1"/>
  <c r="F29" i="1"/>
  <c r="G28" i="1"/>
  <c r="G27" i="1"/>
  <c r="F26" i="1"/>
  <c r="G26" i="1"/>
  <c r="G25" i="1"/>
  <c r="G24" i="1"/>
  <c r="G23" i="1"/>
  <c r="G22" i="1"/>
  <c r="G21" i="1"/>
  <c r="G20" i="1"/>
  <c r="G19" i="1"/>
  <c r="F18" i="1"/>
  <c r="G18" i="1" s="1"/>
  <c r="F17" i="1"/>
  <c r="G17" i="1"/>
  <c r="G16" i="1"/>
  <c r="F15" i="1"/>
  <c r="G15" i="1"/>
  <c r="G14" i="1"/>
  <c r="G13" i="1"/>
  <c r="F12" i="1"/>
  <c r="G12" i="1" s="1"/>
  <c r="G11" i="1"/>
  <c r="G10" i="1"/>
  <c r="G9" i="1"/>
  <c r="G8" i="1"/>
  <c r="F7" i="1"/>
  <c r="G7" i="1"/>
  <c r="G6" i="1"/>
  <c r="F5" i="1"/>
  <c r="G5" i="1"/>
  <c r="F4" i="1"/>
  <c r="G4" i="1"/>
</calcChain>
</file>

<file path=xl/sharedStrings.xml><?xml version="1.0" encoding="utf-8"?>
<sst xmlns="http://schemas.openxmlformats.org/spreadsheetml/2006/main" count="125" uniqueCount="60">
  <si>
    <t>ריכוז תעריפי ארנונה למגורים ומודל תפעול - שנת 2021</t>
  </si>
  <si>
    <t xml:space="preserve">שם הישוב </t>
  </si>
  <si>
    <t xml:space="preserve">פרוטוקול לצו המיסים </t>
  </si>
  <si>
    <t>אזור ארנונה</t>
  </si>
  <si>
    <t>תעריף מועצה 2021</t>
  </si>
  <si>
    <t>תעריף ועד מקומי 2021</t>
  </si>
  <si>
    <t xml:space="preserve">תעריף מצרפי </t>
  </si>
  <si>
    <t xml:space="preserve">מודל תפעול </t>
  </si>
  <si>
    <t>אחוזת ברק</t>
  </si>
  <si>
    <t>P</t>
  </si>
  <si>
    <t>ג'</t>
  </si>
  <si>
    <t>אלונים</t>
  </si>
  <si>
    <t>אלוני אבא</t>
  </si>
  <si>
    <t>אלון הגליל</t>
  </si>
  <si>
    <t>ב'</t>
  </si>
  <si>
    <t>בקשה חריגה לעבור לאזור א'</t>
  </si>
  <si>
    <t>בית זייד</t>
  </si>
  <si>
    <t>א'</t>
  </si>
  <si>
    <t>בית לחם הגלילית</t>
  </si>
  <si>
    <t xml:space="preserve">בית שערים </t>
  </si>
  <si>
    <t xml:space="preserve">בלפוריה </t>
  </si>
  <si>
    <t>גבעת אלה</t>
  </si>
  <si>
    <t>גבת</t>
  </si>
  <si>
    <t>גזית</t>
  </si>
  <si>
    <t>גניגר</t>
  </si>
  <si>
    <t>דברת</t>
  </si>
  <si>
    <t>הושעיה</t>
  </si>
  <si>
    <t>היוגב</t>
  </si>
  <si>
    <t>הרדוף</t>
  </si>
  <si>
    <t>הסוללים</t>
  </si>
  <si>
    <t>חנתון</t>
  </si>
  <si>
    <t>יפעת</t>
  </si>
  <si>
    <t>כפר ברוך</t>
  </si>
  <si>
    <t>כפר החורש</t>
  </si>
  <si>
    <t>כפר גדעון</t>
  </si>
  <si>
    <t>כפר יהושע</t>
  </si>
  <si>
    <t>מזרע</t>
  </si>
  <si>
    <t>מנשיה זבדה</t>
  </si>
  <si>
    <t>מרחביה קיבוץ</t>
  </si>
  <si>
    <t>מרחביה מושב</t>
  </si>
  <si>
    <t>נהלל</t>
  </si>
  <si>
    <t>סוואעד חמיירה</t>
  </si>
  <si>
    <t>עין דור</t>
  </si>
  <si>
    <t>עדי</t>
  </si>
  <si>
    <t>ציפורי</t>
  </si>
  <si>
    <t>רמת דוד</t>
  </si>
  <si>
    <t>שימשית</t>
  </si>
  <si>
    <t>שריד</t>
  </si>
  <si>
    <t>שדה יעקב</t>
  </si>
  <si>
    <t>תל עדשים</t>
  </si>
  <si>
    <t>תמרת</t>
  </si>
  <si>
    <t xml:space="preserve">אזור א' - </t>
  </si>
  <si>
    <t>ישובים שלועד המקומי אין צו ארנונה או שיש צו ארנונה למגורים בלבד.</t>
  </si>
  <si>
    <t>אזור ב' -</t>
  </si>
  <si>
    <t xml:space="preserve">ישובים שצו הארנונה של הועדים המקומים דומה לתעריפים של המועצה באותו האזור. </t>
  </si>
  <si>
    <t>ישובים שצו הארנונה של הועדים המקומיים לעסקים דומה לשל המועצה</t>
  </si>
  <si>
    <t>אזור ג' -</t>
  </si>
  <si>
    <t>ישובים שצו הארנונה שלהם דומה לצו המועצה</t>
  </si>
  <si>
    <t>לא אושרה העלאה בועד</t>
  </si>
  <si>
    <t xml:space="preserve">צ"ל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</si>
</sst>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.000_ ;_ * \-#,##0.000_ ;_ * &quot;-&quot;??_ ;_ @_ "/>
    <numFmt numFmtId="165" formatCode="_ * #,##0_ ;_ * \-#,##0_ ;_ * &quot;-&quot;??_ ;_ @_ 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u/>
      <sz val="16"/>
      <color rgb="FF002060"/>
      <name val="David"/>
      <family val="2"/>
    </font>
    <font>
      <b/>
      <sz val="12"/>
      <color rgb="FF002060"/>
      <name val="David"/>
      <family val="2"/>
    </font>
    <font>
      <sz val="12"/>
      <color rgb="FF002060"/>
      <name val="David"/>
      <family val="2"/>
    </font>
    <font>
      <b/>
      <sz val="12"/>
      <color rgb="FF002060"/>
      <name val="Wingdings 2"/>
      <family val="1"/>
      <charset val="2"/>
    </font>
    <font>
      <b/>
      <sz val="12"/>
      <color rgb="FFFF0000"/>
      <name val="David"/>
      <family val="2"/>
    </font>
    <font>
      <sz val="12"/>
      <color theme="1"/>
      <name val="David"/>
      <family val="2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0" borderId="1" xfId="0" applyFont="1" applyBorder="1"/>
    <xf numFmtId="0" fontId="3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43" fontId="4" fillId="0" borderId="1" xfId="1" applyNumberFormat="1" applyFont="1" applyBorder="1"/>
    <xf numFmtId="164" fontId="4" fillId="0" borderId="1" xfId="1" applyNumberFormat="1" applyFont="1" applyBorder="1"/>
    <xf numFmtId="165" fontId="4" fillId="0" borderId="1" xfId="1" applyNumberFormat="1" applyFont="1" applyBorder="1"/>
    <xf numFmtId="0" fontId="4" fillId="4" borderId="1" xfId="0" applyFont="1" applyFill="1" applyBorder="1"/>
    <xf numFmtId="0" fontId="3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0" fillId="3" borderId="0" xfId="0" applyFill="1"/>
    <xf numFmtId="0" fontId="6" fillId="0" borderId="0" xfId="0" applyFont="1" applyFill="1" applyAlignment="1">
      <alignment horizontal="right"/>
    </xf>
    <xf numFmtId="0" fontId="7" fillId="0" borderId="0" xfId="0" applyFont="1" applyFill="1" applyAlignment="1"/>
    <xf numFmtId="0" fontId="8" fillId="0" borderId="0" xfId="0" applyFont="1"/>
    <xf numFmtId="0" fontId="6" fillId="0" borderId="0" xfId="0" applyFont="1" applyFill="1" applyAlignment="1">
      <alignment horizontal="right" vertical="top"/>
    </xf>
    <xf numFmtId="0" fontId="7" fillId="0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6" fillId="0" borderId="0" xfId="0" applyFont="1" applyFill="1" applyAlignment="1">
      <alignment horizontal="right" vertic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43" fontId="4" fillId="0" borderId="1" xfId="1" applyNumberFormat="1" applyFont="1" applyFill="1" applyBorder="1"/>
    <xf numFmtId="165" fontId="6" fillId="0" borderId="1" xfId="1" applyNumberFormat="1" applyFont="1" applyFill="1" applyBorder="1"/>
    <xf numFmtId="0" fontId="0" fillId="0" borderId="0" xfId="0" applyFill="1"/>
    <xf numFmtId="165" fontId="4" fillId="0" borderId="1" xfId="1" applyNumberFormat="1" applyFont="1" applyFill="1" applyBorder="1"/>
    <xf numFmtId="43" fontId="0" fillId="0" borderId="0" xfId="0" applyNumberFormat="1"/>
    <xf numFmtId="164" fontId="6" fillId="0" borderId="1" xfId="1" applyNumberFormat="1" applyFont="1" applyBorder="1"/>
    <xf numFmtId="43" fontId="6" fillId="0" borderId="1" xfId="1" applyNumberFormat="1" applyFont="1" applyFill="1" applyBorder="1"/>
    <xf numFmtId="0" fontId="2" fillId="0" borderId="0" xfId="0" applyFont="1" applyAlignment="1">
      <alignment horizontal="center"/>
    </xf>
    <xf numFmtId="0" fontId="7" fillId="0" borderId="0" xfId="0" applyFont="1" applyFill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rightToLeft="1" tabSelected="1" zoomScaleNormal="100" workbookViewId="0">
      <selection activeCell="D4" sqref="D4"/>
    </sheetView>
  </sheetViews>
  <sheetFormatPr defaultRowHeight="14.25" x14ac:dyDescent="0.2"/>
  <cols>
    <col min="1" max="1" width="8.125" bestFit="1" customWidth="1"/>
    <col min="2" max="2" width="15.25" customWidth="1"/>
    <col min="3" max="3" width="8.625" style="23" customWidth="1"/>
    <col min="4" max="4" width="6" style="23" bestFit="1" customWidth="1"/>
    <col min="5" max="5" width="10.25" style="23" bestFit="1" customWidth="1"/>
    <col min="6" max="6" width="9.875" style="23" bestFit="1" customWidth="1"/>
    <col min="7" max="7" width="11" style="23" customWidth="1"/>
    <col min="8" max="8" width="5.75" style="23" bestFit="1" customWidth="1"/>
    <col min="9" max="9" width="21.625" bestFit="1" customWidth="1"/>
    <col min="10" max="10" width="7.875" bestFit="1" customWidth="1"/>
  </cols>
  <sheetData>
    <row r="1" spans="1:11" ht="20.25" x14ac:dyDescent="0.3">
      <c r="A1" s="34" t="s">
        <v>0</v>
      </c>
      <c r="B1" s="34"/>
      <c r="C1" s="34"/>
      <c r="D1" s="34"/>
      <c r="E1" s="34"/>
      <c r="F1" s="34"/>
      <c r="G1" s="34"/>
      <c r="H1" s="34"/>
    </row>
    <row r="3" spans="1:11" s="2" customFormat="1" ht="47.25" x14ac:dyDescent="0.2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11" ht="15.75" x14ac:dyDescent="0.25">
      <c r="A4" s="3">
        <v>1</v>
      </c>
      <c r="B4" s="4" t="s">
        <v>8</v>
      </c>
      <c r="C4" s="5" t="s">
        <v>9</v>
      </c>
      <c r="D4" s="6" t="s">
        <v>10</v>
      </c>
      <c r="E4" s="7">
        <f>IF(D4=$D$7,28.91,47.79)</f>
        <v>47.79</v>
      </c>
      <c r="F4" s="8">
        <f>6.9262016*1.011</f>
        <v>7.0023898175999992</v>
      </c>
      <c r="G4" s="7">
        <f t="shared" ref="G4:G35" si="0">E4+F4</f>
        <v>54.792389817599997</v>
      </c>
      <c r="H4" s="9">
        <v>2</v>
      </c>
    </row>
    <row r="5" spans="1:11" ht="15.75" x14ac:dyDescent="0.25">
      <c r="A5" s="3">
        <v>2</v>
      </c>
      <c r="B5" s="4" t="s">
        <v>11</v>
      </c>
      <c r="C5" s="5" t="s">
        <v>9</v>
      </c>
      <c r="D5" s="6" t="s">
        <v>10</v>
      </c>
      <c r="E5" s="7">
        <f t="shared" ref="E5:E41" si="1">IF(D5=$D$7,28.91,47.79)</f>
        <v>47.79</v>
      </c>
      <c r="F5" s="8">
        <f>7.1005876*1.011</f>
        <v>7.1786940635999992</v>
      </c>
      <c r="G5" s="7">
        <f t="shared" si="0"/>
        <v>54.968694063599997</v>
      </c>
      <c r="H5" s="9">
        <v>2</v>
      </c>
    </row>
    <row r="6" spans="1:11" ht="15.75" x14ac:dyDescent="0.25">
      <c r="A6" s="3">
        <v>3</v>
      </c>
      <c r="B6" s="4" t="s">
        <v>12</v>
      </c>
      <c r="C6" s="5" t="s">
        <v>9</v>
      </c>
      <c r="D6" s="6" t="s">
        <v>10</v>
      </c>
      <c r="E6" s="7">
        <f t="shared" si="1"/>
        <v>47.79</v>
      </c>
      <c r="F6" s="32">
        <f>7.190858</f>
        <v>7.1908580000000004</v>
      </c>
      <c r="G6" s="7">
        <f t="shared" si="0"/>
        <v>54.980857999999998</v>
      </c>
      <c r="H6" s="9">
        <v>2</v>
      </c>
      <c r="I6" t="s">
        <v>58</v>
      </c>
      <c r="J6" t="s">
        <v>59</v>
      </c>
      <c r="K6">
        <f>7.191*1.011</f>
        <v>7.2701009999999995</v>
      </c>
    </row>
    <row r="7" spans="1:11" ht="15.75" x14ac:dyDescent="0.25">
      <c r="A7" s="3">
        <v>4</v>
      </c>
      <c r="B7" s="4" t="s">
        <v>13</v>
      </c>
      <c r="C7" s="5" t="s">
        <v>9</v>
      </c>
      <c r="D7" s="6" t="s">
        <v>14</v>
      </c>
      <c r="E7" s="7">
        <f t="shared" si="1"/>
        <v>28.91</v>
      </c>
      <c r="F7" s="7">
        <f>11.724894*1.011</f>
        <v>11.853867833999999</v>
      </c>
      <c r="G7" s="7">
        <f t="shared" si="0"/>
        <v>40.763867833999996</v>
      </c>
      <c r="H7" s="9">
        <v>2</v>
      </c>
      <c r="I7" t="s">
        <v>15</v>
      </c>
    </row>
    <row r="8" spans="1:11" s="29" customFormat="1" ht="15.75" x14ac:dyDescent="0.25">
      <c r="A8" s="24">
        <v>5</v>
      </c>
      <c r="B8" s="25" t="s">
        <v>16</v>
      </c>
      <c r="C8" s="26"/>
      <c r="D8" s="6" t="s">
        <v>17</v>
      </c>
      <c r="E8" s="7">
        <f t="shared" si="1"/>
        <v>47.79</v>
      </c>
      <c r="F8" s="27">
        <v>0</v>
      </c>
      <c r="G8" s="27">
        <f t="shared" si="0"/>
        <v>47.79</v>
      </c>
      <c r="H8" s="28">
        <v>1</v>
      </c>
    </row>
    <row r="9" spans="1:11" s="29" customFormat="1" ht="15.75" x14ac:dyDescent="0.25">
      <c r="A9" s="24">
        <v>6</v>
      </c>
      <c r="B9" s="25" t="s">
        <v>18</v>
      </c>
      <c r="C9" s="5" t="s">
        <v>9</v>
      </c>
      <c r="D9" s="6" t="s">
        <v>14</v>
      </c>
      <c r="E9" s="7">
        <f t="shared" si="1"/>
        <v>28.91</v>
      </c>
      <c r="F9" s="27">
        <f>31.430512*1.011</f>
        <v>31.776247631999997</v>
      </c>
      <c r="G9" s="27">
        <f t="shared" si="0"/>
        <v>60.686247631999997</v>
      </c>
      <c r="H9" s="28">
        <v>2</v>
      </c>
    </row>
    <row r="10" spans="1:11" ht="15.75" x14ac:dyDescent="0.25">
      <c r="A10" s="10">
        <v>7</v>
      </c>
      <c r="B10" s="11" t="s">
        <v>19</v>
      </c>
      <c r="C10" s="12"/>
      <c r="D10" s="6" t="s">
        <v>10</v>
      </c>
      <c r="E10" s="7">
        <f t="shared" si="1"/>
        <v>47.79</v>
      </c>
      <c r="F10" s="27">
        <f>9.91517764*1.011</f>
        <v>10.024244594039999</v>
      </c>
      <c r="G10" s="27">
        <f t="shared" si="0"/>
        <v>57.814244594039998</v>
      </c>
      <c r="H10" s="30">
        <v>2</v>
      </c>
      <c r="I10" s="31"/>
    </row>
    <row r="11" spans="1:11" ht="15.75" x14ac:dyDescent="0.25">
      <c r="A11" s="3">
        <v>8</v>
      </c>
      <c r="B11" s="4" t="s">
        <v>20</v>
      </c>
      <c r="C11" s="5" t="s">
        <v>9</v>
      </c>
      <c r="D11" s="6" t="s">
        <v>10</v>
      </c>
      <c r="E11" s="7">
        <f t="shared" si="1"/>
        <v>47.79</v>
      </c>
      <c r="F11" s="8">
        <f>6.5784554*1.011-0.001</f>
        <v>6.649818409399999</v>
      </c>
      <c r="G11" s="7">
        <f t="shared" si="0"/>
        <v>54.439818409399997</v>
      </c>
      <c r="H11" s="9">
        <v>2</v>
      </c>
      <c r="I11" s="31"/>
    </row>
    <row r="12" spans="1:11" ht="15.75" x14ac:dyDescent="0.25">
      <c r="A12" s="3">
        <v>9</v>
      </c>
      <c r="B12" s="4" t="s">
        <v>21</v>
      </c>
      <c r="C12" s="5" t="s">
        <v>9</v>
      </c>
      <c r="D12" s="6" t="s">
        <v>14</v>
      </c>
      <c r="E12" s="7">
        <f t="shared" si="1"/>
        <v>28.91</v>
      </c>
      <c r="F12" s="8">
        <f>18.0089448*1.011</f>
        <v>18.207043192799997</v>
      </c>
      <c r="G12" s="7">
        <f t="shared" si="0"/>
        <v>47.117043192799997</v>
      </c>
      <c r="H12" s="9">
        <v>2</v>
      </c>
      <c r="I12" s="31"/>
    </row>
    <row r="13" spans="1:11" ht="15.75" x14ac:dyDescent="0.25">
      <c r="A13" s="3">
        <v>10</v>
      </c>
      <c r="B13" s="4" t="s">
        <v>22</v>
      </c>
      <c r="C13" s="5"/>
      <c r="D13" s="6" t="s">
        <v>10</v>
      </c>
      <c r="E13" s="7">
        <f t="shared" si="1"/>
        <v>47.79</v>
      </c>
      <c r="F13" s="8">
        <f>7.4801336*1.011</f>
        <v>7.5624150695999992</v>
      </c>
      <c r="G13" s="7">
        <f t="shared" si="0"/>
        <v>55.352415069599999</v>
      </c>
      <c r="H13" s="9">
        <v>2</v>
      </c>
      <c r="I13" s="31"/>
    </row>
    <row r="14" spans="1:11" ht="15.75" x14ac:dyDescent="0.25">
      <c r="A14" s="3">
        <v>11</v>
      </c>
      <c r="B14" s="4" t="s">
        <v>23</v>
      </c>
      <c r="C14" s="5" t="s">
        <v>9</v>
      </c>
      <c r="D14" s="6" t="s">
        <v>10</v>
      </c>
      <c r="E14" s="7">
        <f t="shared" si="1"/>
        <v>47.79</v>
      </c>
      <c r="F14" s="7">
        <f>6.554862*1.011</f>
        <v>6.6269654819999992</v>
      </c>
      <c r="G14" s="7">
        <f t="shared" si="0"/>
        <v>54.416965481999995</v>
      </c>
      <c r="H14" s="9">
        <v>2</v>
      </c>
      <c r="I14" s="31"/>
    </row>
    <row r="15" spans="1:11" ht="15.75" x14ac:dyDescent="0.25">
      <c r="A15" s="3">
        <v>12</v>
      </c>
      <c r="B15" s="4" t="s">
        <v>24</v>
      </c>
      <c r="C15" s="5" t="s">
        <v>9</v>
      </c>
      <c r="D15" s="6" t="s">
        <v>10</v>
      </c>
      <c r="E15" s="7">
        <f t="shared" si="1"/>
        <v>47.79</v>
      </c>
      <c r="F15" s="7">
        <f>14.115008*1.011</f>
        <v>14.270273087999998</v>
      </c>
      <c r="G15" s="7">
        <f t="shared" si="0"/>
        <v>62.060273087999995</v>
      </c>
      <c r="H15" s="9">
        <v>2</v>
      </c>
      <c r="I15" s="31"/>
    </row>
    <row r="16" spans="1:11" ht="15.75" x14ac:dyDescent="0.25">
      <c r="A16" s="10">
        <v>13</v>
      </c>
      <c r="B16" s="11" t="s">
        <v>25</v>
      </c>
      <c r="C16" s="5" t="s">
        <v>9</v>
      </c>
      <c r="D16" s="6" t="s">
        <v>10</v>
      </c>
      <c r="E16" s="7">
        <f t="shared" si="1"/>
        <v>47.79</v>
      </c>
      <c r="F16" s="33">
        <f>14.125266</f>
        <v>14.125266</v>
      </c>
      <c r="G16" s="27">
        <f t="shared" si="0"/>
        <v>61.915266000000003</v>
      </c>
      <c r="H16" s="30">
        <v>2</v>
      </c>
      <c r="I16" t="s">
        <v>58</v>
      </c>
      <c r="J16" t="s">
        <v>59</v>
      </c>
      <c r="K16">
        <v>14.28</v>
      </c>
    </row>
    <row r="17" spans="1:9" ht="15.75" x14ac:dyDescent="0.25">
      <c r="A17" s="3">
        <v>14</v>
      </c>
      <c r="B17" s="4" t="s">
        <v>26</v>
      </c>
      <c r="C17" s="5" t="s">
        <v>9</v>
      </c>
      <c r="D17" s="6" t="s">
        <v>14</v>
      </c>
      <c r="E17" s="7">
        <f t="shared" si="1"/>
        <v>28.91</v>
      </c>
      <c r="F17" s="27">
        <f>11.909538*1.011+0.04</f>
        <v>12.080542917999997</v>
      </c>
      <c r="G17" s="7">
        <f t="shared" si="0"/>
        <v>40.990542917999996</v>
      </c>
      <c r="H17" s="9">
        <v>2</v>
      </c>
      <c r="I17" s="31"/>
    </row>
    <row r="18" spans="1:9" ht="15.75" x14ac:dyDescent="0.25">
      <c r="A18" s="3">
        <v>15</v>
      </c>
      <c r="B18" s="4" t="s">
        <v>27</v>
      </c>
      <c r="C18" s="5" t="s">
        <v>9</v>
      </c>
      <c r="D18" s="6" t="s">
        <v>10</v>
      </c>
      <c r="E18" s="7">
        <f t="shared" si="1"/>
        <v>47.79</v>
      </c>
      <c r="F18" s="27">
        <f>6.503572*1.011-0.01</f>
        <v>6.5651112920000001</v>
      </c>
      <c r="G18" s="7">
        <f t="shared" si="0"/>
        <v>54.355111291999997</v>
      </c>
      <c r="H18" s="9">
        <v>2</v>
      </c>
      <c r="I18" s="31"/>
    </row>
    <row r="19" spans="1:9" ht="15.75" x14ac:dyDescent="0.25">
      <c r="A19" s="3">
        <v>16</v>
      </c>
      <c r="B19" s="4" t="s">
        <v>28</v>
      </c>
      <c r="C19" s="5" t="s">
        <v>9</v>
      </c>
      <c r="D19" s="6" t="s">
        <v>10</v>
      </c>
      <c r="E19" s="7">
        <f t="shared" si="1"/>
        <v>47.79</v>
      </c>
      <c r="F19" s="27">
        <f>7.119052*1.011</f>
        <v>7.1973615719999993</v>
      </c>
      <c r="G19" s="7">
        <f t="shared" si="0"/>
        <v>54.987361571999998</v>
      </c>
      <c r="H19" s="9">
        <v>2</v>
      </c>
      <c r="I19" s="31"/>
    </row>
    <row r="20" spans="1:9" ht="15.75" x14ac:dyDescent="0.25">
      <c r="A20" s="3">
        <v>17</v>
      </c>
      <c r="B20" s="4" t="s">
        <v>29</v>
      </c>
      <c r="C20" s="5" t="s">
        <v>9</v>
      </c>
      <c r="D20" s="6" t="s">
        <v>14</v>
      </c>
      <c r="E20" s="7">
        <f t="shared" si="1"/>
        <v>28.91</v>
      </c>
      <c r="F20" s="27">
        <f>18.25924*1.011</f>
        <v>18.460091639999998</v>
      </c>
      <c r="G20" s="7">
        <f t="shared" si="0"/>
        <v>47.370091639999998</v>
      </c>
      <c r="H20" s="9">
        <v>2</v>
      </c>
      <c r="I20" s="31"/>
    </row>
    <row r="21" spans="1:9" ht="15.75" x14ac:dyDescent="0.25">
      <c r="A21" s="3">
        <v>18</v>
      </c>
      <c r="B21" s="4" t="s">
        <v>30</v>
      </c>
      <c r="C21" s="5" t="s">
        <v>9</v>
      </c>
      <c r="D21" s="6" t="s">
        <v>17</v>
      </c>
      <c r="E21" s="7">
        <f t="shared" si="1"/>
        <v>47.79</v>
      </c>
      <c r="F21" s="27">
        <f>8.4054052*1.011</f>
        <v>8.4978646571999992</v>
      </c>
      <c r="G21" s="7">
        <f t="shared" si="0"/>
        <v>56.287864657199997</v>
      </c>
      <c r="H21" s="9">
        <v>2</v>
      </c>
      <c r="I21" s="31"/>
    </row>
    <row r="22" spans="1:9" ht="15.75" x14ac:dyDescent="0.25">
      <c r="A22" s="3">
        <v>19</v>
      </c>
      <c r="B22" s="4" t="s">
        <v>31</v>
      </c>
      <c r="C22" s="5" t="s">
        <v>9</v>
      </c>
      <c r="D22" s="13" t="s">
        <v>10</v>
      </c>
      <c r="E22" s="7">
        <f t="shared" si="1"/>
        <v>47.79</v>
      </c>
      <c r="F22" s="27">
        <f>8.073046*1.011-0.01</f>
        <v>8.1518495059999996</v>
      </c>
      <c r="G22" s="7">
        <f t="shared" si="0"/>
        <v>55.941849505999997</v>
      </c>
      <c r="H22" s="9">
        <v>2</v>
      </c>
      <c r="I22" s="31"/>
    </row>
    <row r="23" spans="1:9" ht="15.75" x14ac:dyDescent="0.25">
      <c r="A23" s="3">
        <v>20</v>
      </c>
      <c r="B23" s="4" t="s">
        <v>32</v>
      </c>
      <c r="C23" s="5" t="s">
        <v>9</v>
      </c>
      <c r="D23" s="13" t="s">
        <v>17</v>
      </c>
      <c r="E23" s="7">
        <f t="shared" si="1"/>
        <v>47.79</v>
      </c>
      <c r="F23" s="27">
        <f>7.6042554*1.011</f>
        <v>7.6879022093999998</v>
      </c>
      <c r="G23" s="7">
        <f t="shared" si="0"/>
        <v>55.4779022094</v>
      </c>
      <c r="H23" s="9">
        <v>2</v>
      </c>
      <c r="I23" s="31"/>
    </row>
    <row r="24" spans="1:9" ht="15.75" x14ac:dyDescent="0.25">
      <c r="A24" s="10">
        <v>21</v>
      </c>
      <c r="B24" s="11" t="s">
        <v>33</v>
      </c>
      <c r="C24" s="12"/>
      <c r="D24" s="6" t="s">
        <v>10</v>
      </c>
      <c r="E24" s="7">
        <f t="shared" si="1"/>
        <v>47.79</v>
      </c>
      <c r="F24" s="27">
        <f>9.28349*1.011</f>
        <v>9.3856083899999998</v>
      </c>
      <c r="G24" s="27">
        <f t="shared" si="0"/>
        <v>57.175608390000001</v>
      </c>
      <c r="H24" s="30">
        <v>2</v>
      </c>
      <c r="I24" s="31"/>
    </row>
    <row r="25" spans="1:9" ht="15.75" x14ac:dyDescent="0.25">
      <c r="A25" s="3">
        <v>22</v>
      </c>
      <c r="B25" s="4" t="s">
        <v>34</v>
      </c>
      <c r="C25" s="5" t="s">
        <v>9</v>
      </c>
      <c r="D25" s="13" t="s">
        <v>17</v>
      </c>
      <c r="E25" s="7">
        <f t="shared" si="1"/>
        <v>47.79</v>
      </c>
      <c r="F25" s="27">
        <f>4.0340036352*1.011-0.04</f>
        <v>4.0383776751872</v>
      </c>
      <c r="G25" s="7">
        <f t="shared" si="0"/>
        <v>51.828377675187198</v>
      </c>
      <c r="H25" s="9">
        <v>1</v>
      </c>
      <c r="I25" s="31"/>
    </row>
    <row r="26" spans="1:9" ht="15.75" x14ac:dyDescent="0.25">
      <c r="A26" s="3">
        <v>23</v>
      </c>
      <c r="B26" s="4" t="s">
        <v>35</v>
      </c>
      <c r="C26" s="5" t="s">
        <v>9</v>
      </c>
      <c r="D26" s="13" t="s">
        <v>14</v>
      </c>
      <c r="E26" s="7">
        <f t="shared" si="1"/>
        <v>28.91</v>
      </c>
      <c r="F26" s="27">
        <f>32.251152*1.011-0.01</f>
        <v>32.595914671999999</v>
      </c>
      <c r="G26" s="7">
        <f t="shared" si="0"/>
        <v>61.505914672000003</v>
      </c>
      <c r="H26" s="9">
        <v>2</v>
      </c>
      <c r="I26" s="31"/>
    </row>
    <row r="27" spans="1:9" ht="15.75" x14ac:dyDescent="0.25">
      <c r="A27" s="10">
        <v>24</v>
      </c>
      <c r="B27" s="11" t="s">
        <v>36</v>
      </c>
      <c r="C27" s="12"/>
      <c r="D27" s="6" t="s">
        <v>14</v>
      </c>
      <c r="E27" s="7">
        <f t="shared" si="1"/>
        <v>28.91</v>
      </c>
      <c r="F27" s="27">
        <f>19.921036*1.011</f>
        <v>20.140167395999999</v>
      </c>
      <c r="G27" s="27">
        <f t="shared" si="0"/>
        <v>49.050167395999999</v>
      </c>
      <c r="H27" s="30">
        <v>2</v>
      </c>
      <c r="I27" s="31"/>
    </row>
    <row r="28" spans="1:9" s="29" customFormat="1" ht="15.75" x14ac:dyDescent="0.25">
      <c r="A28" s="24">
        <v>25</v>
      </c>
      <c r="B28" s="25" t="s">
        <v>37</v>
      </c>
      <c r="C28" s="26"/>
      <c r="D28" s="6" t="s">
        <v>17</v>
      </c>
      <c r="E28" s="7">
        <f t="shared" si="1"/>
        <v>47.79</v>
      </c>
      <c r="F28" s="27">
        <v>0</v>
      </c>
      <c r="G28" s="27">
        <f t="shared" si="0"/>
        <v>47.79</v>
      </c>
      <c r="H28" s="30">
        <v>2</v>
      </c>
      <c r="I28" s="31"/>
    </row>
    <row r="29" spans="1:9" ht="15.75" x14ac:dyDescent="0.25">
      <c r="A29" s="3">
        <v>26</v>
      </c>
      <c r="B29" s="4" t="s">
        <v>38</v>
      </c>
      <c r="C29" s="5" t="s">
        <v>9</v>
      </c>
      <c r="D29" s="13" t="s">
        <v>10</v>
      </c>
      <c r="E29" s="7">
        <f t="shared" si="1"/>
        <v>47.79</v>
      </c>
      <c r="F29" s="7">
        <f>6.5712748*1.011</f>
        <v>6.6435588227999993</v>
      </c>
      <c r="G29" s="7">
        <f t="shared" si="0"/>
        <v>54.433558822799995</v>
      </c>
      <c r="H29" s="9">
        <v>2</v>
      </c>
      <c r="I29" s="31"/>
    </row>
    <row r="30" spans="1:9" s="14" customFormat="1" ht="15.75" x14ac:dyDescent="0.25">
      <c r="A30" s="10">
        <v>27</v>
      </c>
      <c r="B30" s="11" t="s">
        <v>39</v>
      </c>
      <c r="C30" s="12"/>
      <c r="D30" s="6" t="s">
        <v>10</v>
      </c>
      <c r="E30" s="7">
        <f t="shared" si="1"/>
        <v>47.79</v>
      </c>
      <c r="F30" s="27">
        <f>6.082994*1.011</f>
        <v>6.1499069339999997</v>
      </c>
      <c r="G30" s="27">
        <f t="shared" si="0"/>
        <v>53.939906934</v>
      </c>
      <c r="H30" s="30">
        <v>2</v>
      </c>
      <c r="I30" s="31"/>
    </row>
    <row r="31" spans="1:9" ht="15.75" x14ac:dyDescent="0.25">
      <c r="A31" s="3">
        <v>28</v>
      </c>
      <c r="B31" s="4" t="s">
        <v>40</v>
      </c>
      <c r="C31" s="5" t="s">
        <v>9</v>
      </c>
      <c r="D31" s="13" t="s">
        <v>10</v>
      </c>
      <c r="E31" s="7">
        <f t="shared" si="1"/>
        <v>47.79</v>
      </c>
      <c r="F31" s="7">
        <f>6.97544*1.011</f>
        <v>7.0521698399999995</v>
      </c>
      <c r="G31" s="7">
        <f t="shared" si="0"/>
        <v>54.842169839999997</v>
      </c>
      <c r="H31" s="9">
        <v>2</v>
      </c>
      <c r="I31" s="31"/>
    </row>
    <row r="32" spans="1:9" s="29" customFormat="1" ht="15.75" x14ac:dyDescent="0.25">
      <c r="A32" s="24">
        <v>29</v>
      </c>
      <c r="B32" s="25" t="s">
        <v>41</v>
      </c>
      <c r="C32" s="26"/>
      <c r="D32" s="6" t="s">
        <v>17</v>
      </c>
      <c r="E32" s="7">
        <f t="shared" si="1"/>
        <v>47.79</v>
      </c>
      <c r="F32" s="27">
        <v>0</v>
      </c>
      <c r="G32" s="27">
        <f t="shared" si="0"/>
        <v>47.79</v>
      </c>
      <c r="H32" s="30">
        <v>1</v>
      </c>
      <c r="I32" s="31"/>
    </row>
    <row r="33" spans="1:9" s="29" customFormat="1" ht="15.75" x14ac:dyDescent="0.25">
      <c r="A33" s="24">
        <v>30</v>
      </c>
      <c r="B33" s="25" t="s">
        <v>42</v>
      </c>
      <c r="C33" s="5" t="s">
        <v>9</v>
      </c>
      <c r="D33" s="6" t="s">
        <v>10</v>
      </c>
      <c r="E33" s="7">
        <f t="shared" si="1"/>
        <v>47.79</v>
      </c>
      <c r="F33" s="27">
        <f>10.555482*1.011</f>
        <v>10.671592301999999</v>
      </c>
      <c r="G33" s="27">
        <f t="shared" si="0"/>
        <v>58.461592302</v>
      </c>
      <c r="H33" s="30">
        <v>2</v>
      </c>
      <c r="I33" s="31"/>
    </row>
    <row r="34" spans="1:9" s="29" customFormat="1" ht="15.75" x14ac:dyDescent="0.25">
      <c r="A34" s="24">
        <v>31</v>
      </c>
      <c r="B34" s="25" t="s">
        <v>43</v>
      </c>
      <c r="C34" s="5" t="s">
        <v>9</v>
      </c>
      <c r="D34" s="6" t="s">
        <v>14</v>
      </c>
      <c r="E34" s="7">
        <f t="shared" si="1"/>
        <v>28.91</v>
      </c>
      <c r="F34" s="27">
        <f>13.2389748*1.011</f>
        <v>13.384603522799997</v>
      </c>
      <c r="G34" s="27">
        <f t="shared" si="0"/>
        <v>42.294603522799996</v>
      </c>
      <c r="H34" s="30">
        <v>2</v>
      </c>
      <c r="I34" s="31"/>
    </row>
    <row r="35" spans="1:9" ht="15.75" x14ac:dyDescent="0.25">
      <c r="A35" s="10">
        <v>32</v>
      </c>
      <c r="B35" s="11" t="s">
        <v>44</v>
      </c>
      <c r="C35" s="12"/>
      <c r="D35" s="6" t="s">
        <v>10</v>
      </c>
      <c r="E35" s="7">
        <f t="shared" si="1"/>
        <v>47.79</v>
      </c>
      <c r="F35" s="27">
        <f>7.44*1.011</f>
        <v>7.5218400000000001</v>
      </c>
      <c r="G35" s="27">
        <f t="shared" si="0"/>
        <v>55.311839999999997</v>
      </c>
      <c r="H35" s="30">
        <v>2</v>
      </c>
      <c r="I35" s="31"/>
    </row>
    <row r="36" spans="1:9" ht="15.75" x14ac:dyDescent="0.25">
      <c r="A36" s="3">
        <v>33</v>
      </c>
      <c r="B36" s="4" t="s">
        <v>45</v>
      </c>
      <c r="C36" s="5" t="s">
        <v>9</v>
      </c>
      <c r="D36" s="13" t="s">
        <v>14</v>
      </c>
      <c r="E36" s="7">
        <f t="shared" si="1"/>
        <v>28.91</v>
      </c>
      <c r="F36" s="27">
        <f>25.02952*1.011+0.07</f>
        <v>25.374844719999999</v>
      </c>
      <c r="G36" s="7">
        <f>E36+F36</f>
        <v>54.284844719999995</v>
      </c>
      <c r="H36" s="9">
        <v>2</v>
      </c>
      <c r="I36" s="31"/>
    </row>
    <row r="37" spans="1:9" ht="15.75" x14ac:dyDescent="0.25">
      <c r="A37" s="3">
        <v>34</v>
      </c>
      <c r="B37" s="4" t="s">
        <v>46</v>
      </c>
      <c r="C37" s="5" t="s">
        <v>9</v>
      </c>
      <c r="D37" s="6" t="s">
        <v>10</v>
      </c>
      <c r="E37" s="7">
        <f t="shared" si="1"/>
        <v>47.79</v>
      </c>
      <c r="F37" s="7">
        <f>9.5594302*1.011</f>
        <v>9.6645839321999993</v>
      </c>
      <c r="G37" s="7">
        <f t="shared" ref="G37:G41" si="2">E37+F37</f>
        <v>57.454583932199995</v>
      </c>
      <c r="H37" s="9">
        <v>2</v>
      </c>
      <c r="I37" s="31"/>
    </row>
    <row r="38" spans="1:9" ht="15.75" x14ac:dyDescent="0.25">
      <c r="A38" s="3">
        <v>35</v>
      </c>
      <c r="B38" s="4" t="s">
        <v>47</v>
      </c>
      <c r="C38" s="5" t="s">
        <v>9</v>
      </c>
      <c r="D38" s="13" t="s">
        <v>10</v>
      </c>
      <c r="E38" s="7">
        <f t="shared" si="1"/>
        <v>47.79</v>
      </c>
      <c r="F38" s="7">
        <f>13.889332*1.011</f>
        <v>14.042114651999999</v>
      </c>
      <c r="G38" s="7">
        <f t="shared" si="2"/>
        <v>61.832114652000001</v>
      </c>
      <c r="H38" s="9">
        <v>2</v>
      </c>
      <c r="I38" s="31"/>
    </row>
    <row r="39" spans="1:9" ht="15.75" x14ac:dyDescent="0.25">
      <c r="A39" s="3">
        <v>36</v>
      </c>
      <c r="B39" s="4" t="s">
        <v>48</v>
      </c>
      <c r="C39" s="5" t="s">
        <v>9</v>
      </c>
      <c r="D39" s="13" t="s">
        <v>14</v>
      </c>
      <c r="E39" s="7">
        <f t="shared" si="1"/>
        <v>28.91</v>
      </c>
      <c r="F39" s="7">
        <v>32.25</v>
      </c>
      <c r="G39" s="7">
        <f t="shared" si="2"/>
        <v>61.16</v>
      </c>
      <c r="H39" s="9">
        <v>2</v>
      </c>
      <c r="I39" s="31"/>
    </row>
    <row r="40" spans="1:9" ht="15.75" x14ac:dyDescent="0.25">
      <c r="A40" s="3">
        <v>37</v>
      </c>
      <c r="B40" s="4" t="s">
        <v>49</v>
      </c>
      <c r="C40" s="5" t="s">
        <v>9</v>
      </c>
      <c r="D40" s="13" t="s">
        <v>10</v>
      </c>
      <c r="E40" s="7">
        <f t="shared" si="1"/>
        <v>47.79</v>
      </c>
      <c r="F40" s="7">
        <f>6.575378*1.011-0.01</f>
        <v>6.6377071579999996</v>
      </c>
      <c r="G40" s="7">
        <f t="shared" si="2"/>
        <v>54.427707157999997</v>
      </c>
      <c r="H40" s="9">
        <v>2</v>
      </c>
      <c r="I40" s="31"/>
    </row>
    <row r="41" spans="1:9" ht="15.75" x14ac:dyDescent="0.25">
      <c r="A41" s="3">
        <v>38</v>
      </c>
      <c r="B41" s="4" t="s">
        <v>50</v>
      </c>
      <c r="C41" s="5" t="s">
        <v>9</v>
      </c>
      <c r="D41" s="13" t="s">
        <v>14</v>
      </c>
      <c r="E41" s="7">
        <f t="shared" si="1"/>
        <v>28.91</v>
      </c>
      <c r="F41" s="27">
        <f>11.7700292*1.011-0.01</f>
        <v>11.889499521199999</v>
      </c>
      <c r="G41" s="7">
        <f t="shared" si="2"/>
        <v>40.799499521199998</v>
      </c>
      <c r="H41" s="9">
        <v>2</v>
      </c>
      <c r="I41" s="31"/>
    </row>
    <row r="43" spans="1:9" s="17" customFormat="1" ht="15.75" x14ac:dyDescent="0.25">
      <c r="A43" s="15" t="s">
        <v>51</v>
      </c>
      <c r="B43" s="16" t="s">
        <v>52</v>
      </c>
      <c r="C43" s="16"/>
      <c r="D43" s="16"/>
      <c r="E43" s="16"/>
      <c r="F43" s="16"/>
      <c r="G43" s="16"/>
      <c r="H43" s="16"/>
    </row>
    <row r="44" spans="1:9" s="20" customFormat="1" ht="15.75" x14ac:dyDescent="0.2">
      <c r="A44" s="18" t="s">
        <v>53</v>
      </c>
      <c r="B44" s="19" t="s">
        <v>54</v>
      </c>
      <c r="C44" s="19"/>
      <c r="D44" s="19"/>
      <c r="E44" s="19"/>
      <c r="F44" s="19"/>
      <c r="G44" s="19"/>
      <c r="H44" s="19"/>
    </row>
    <row r="45" spans="1:9" s="20" customFormat="1" ht="15.75" x14ac:dyDescent="0.2">
      <c r="A45" s="18"/>
      <c r="B45" s="19" t="s">
        <v>55</v>
      </c>
      <c r="C45" s="19"/>
      <c r="D45" s="19"/>
      <c r="E45" s="19"/>
    </row>
    <row r="46" spans="1:9" s="22" customFormat="1" ht="15.75" customHeight="1" x14ac:dyDescent="0.25">
      <c r="A46" s="21" t="s">
        <v>56</v>
      </c>
      <c r="B46" s="35" t="s">
        <v>57</v>
      </c>
      <c r="C46" s="35"/>
      <c r="D46" s="35"/>
      <c r="E46" s="35"/>
    </row>
  </sheetData>
  <mergeCells count="2">
    <mergeCell ref="A1:H1"/>
    <mergeCell ref="B46:E4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&amp;L&amp;D   &amp;T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צווי מיסים 2021</vt:lpstr>
      <vt:lpstr>'צווי מיסים 2021'!WPrint_Area_W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חלי דניאל</dc:creator>
  <cp:lastModifiedBy>חלי דניאל</cp:lastModifiedBy>
  <cp:lastPrinted>2020-06-23T10:36:08Z</cp:lastPrinted>
  <dcterms:created xsi:type="dcterms:W3CDTF">2020-06-21T08:26:11Z</dcterms:created>
  <dcterms:modified xsi:type="dcterms:W3CDTF">2020-07-02T05:47:08Z</dcterms:modified>
</cp:coreProperties>
</file>