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5200" windowHeight="11880"/>
  </bookViews>
  <sheets>
    <sheet name="לפתוח בדצמבר" sheetId="1" r:id="rId1"/>
  </sheets>
  <definedNames>
    <definedName name="_xlnm.Print_Area" localSheetId="0">'לפתוח בדצמבר'!$A$1:$N$81</definedName>
    <definedName name="_xlnm.Print_Titles" localSheetId="0">'לפתוח בדצמבר'!$1:$3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83" i="1" l="1"/>
  <c r="K83" i="1"/>
  <c r="J83" i="1"/>
  <c r="F83" i="1"/>
  <c r="M77" i="1" l="1"/>
  <c r="M76" i="1"/>
  <c r="M79" i="1"/>
  <c r="M78" i="1" l="1"/>
  <c r="M81" i="1"/>
  <c r="L81" i="1"/>
  <c r="K81" i="1"/>
  <c r="J81" i="1"/>
  <c r="F81" i="1"/>
  <c r="L78" i="1"/>
  <c r="K78" i="1"/>
  <c r="J78" i="1"/>
  <c r="F78" i="1"/>
  <c r="L75" i="1"/>
  <c r="K75" i="1"/>
  <c r="F75" i="1"/>
  <c r="M74" i="1"/>
  <c r="M73" i="1"/>
  <c r="M72" i="1"/>
  <c r="M71" i="1"/>
  <c r="M70" i="1"/>
  <c r="L69" i="1"/>
  <c r="K69" i="1"/>
  <c r="M69" i="1" s="1"/>
  <c r="F69" i="1"/>
  <c r="M68" i="1"/>
  <c r="M67" i="1"/>
  <c r="L66" i="1"/>
  <c r="K66" i="1"/>
  <c r="J66" i="1"/>
  <c r="M65" i="1"/>
  <c r="M66" i="1" s="1"/>
  <c r="J64" i="1"/>
  <c r="F64" i="1"/>
  <c r="M62" i="1"/>
  <c r="L62" i="1"/>
  <c r="K62" i="1"/>
  <c r="J62" i="1"/>
  <c r="F62" i="1"/>
  <c r="J58" i="1"/>
  <c r="F58" i="1"/>
  <c r="J55" i="1"/>
  <c r="F55" i="1"/>
  <c r="F52" i="1"/>
  <c r="J45" i="1"/>
  <c r="J50" i="1" s="1"/>
  <c r="J52" i="1" s="1"/>
  <c r="J43" i="1"/>
  <c r="J40" i="1"/>
  <c r="F38" i="1"/>
  <c r="F44" i="1" s="1"/>
  <c r="F36" i="1"/>
  <c r="J35" i="1"/>
  <c r="J32" i="1"/>
  <c r="F30" i="1"/>
  <c r="J24" i="1"/>
  <c r="J27" i="1" s="1"/>
  <c r="J23" i="1"/>
  <c r="F21" i="1"/>
  <c r="F28" i="1" s="1"/>
  <c r="J15" i="1"/>
  <c r="J18" i="1" s="1"/>
  <c r="J19" i="1" s="1"/>
  <c r="F12" i="1"/>
  <c r="F19" i="1" s="1"/>
  <c r="J10" i="1"/>
  <c r="F10" i="1"/>
  <c r="J8" i="1"/>
  <c r="F8" i="1"/>
  <c r="J5" i="1"/>
  <c r="F5" i="1"/>
  <c r="L4" i="1"/>
  <c r="M4" i="1" s="1"/>
  <c r="M5" i="1" s="1"/>
  <c r="J44" i="1" l="1"/>
  <c r="M75" i="1"/>
  <c r="J28" i="1"/>
  <c r="J36" i="1"/>
</calcChain>
</file>

<file path=xl/sharedStrings.xml><?xml version="1.0" encoding="utf-8"?>
<sst xmlns="http://schemas.openxmlformats.org/spreadsheetml/2006/main" count="140" uniqueCount="106">
  <si>
    <t>מספר תב"ר</t>
  </si>
  <si>
    <t>שם תב"ר</t>
  </si>
  <si>
    <t>מימון גורם חוץ</t>
  </si>
  <si>
    <t>מימון מועצה</t>
  </si>
  <si>
    <t xml:space="preserve">מקורות </t>
  </si>
  <si>
    <t>הערות</t>
  </si>
  <si>
    <t xml:space="preserve">שימושים כולל מע"מ </t>
  </si>
  <si>
    <t>תקציב קודם</t>
  </si>
  <si>
    <t>שינוי נדרש</t>
  </si>
  <si>
    <t>תקציב לאחר עידכון</t>
  </si>
  <si>
    <t>תכנון וביצוע  מפורט שגיא 2000</t>
  </si>
  <si>
    <t xml:space="preserve">על פי חוזה - רשות מקרקעי ישראל </t>
  </si>
  <si>
    <t>קבלנים + תקורות</t>
  </si>
  <si>
    <t xml:space="preserve">רשות מקרקעי ישראל - יש חוזה על 34 מלשח </t>
  </si>
  <si>
    <t>תכנון הרחבת אזה"ת "שגיא 2000"</t>
  </si>
  <si>
    <t>ר.מ.י</t>
  </si>
  <si>
    <t xml:space="preserve">מתחם טמפו </t>
  </si>
  <si>
    <t xml:space="preserve">אדמות השבה </t>
  </si>
  <si>
    <t xml:space="preserve">תכנון תב"ע  להרחבת  100 יח"ד סוועד חמירה </t>
  </si>
  <si>
    <t xml:space="preserve">מ.שיכון </t>
  </si>
  <si>
    <t xml:space="preserve">תכנון </t>
  </si>
  <si>
    <t>גן ילדים נהלל 2019</t>
  </si>
  <si>
    <t xml:space="preserve"> משרד החינוך </t>
  </si>
  <si>
    <t>ביצוע המבנה  כולל פיתוח ותשתיות</t>
  </si>
  <si>
    <t xml:space="preserve"> </t>
  </si>
  <si>
    <t>לקבל מקורות לתקציב</t>
  </si>
  <si>
    <t xml:space="preserve">השתתפות ישוב </t>
  </si>
  <si>
    <t xml:space="preserve">תשתיות על </t>
  </si>
  <si>
    <t>השתתפות מועצה מחומש שלישי (הלוואה )</t>
  </si>
  <si>
    <t>ביצוע התאמות לחצרות גנים ישנים (שבילים וגדרות)</t>
  </si>
  <si>
    <t xml:space="preserve">מועצה מתקציב פיתוח </t>
  </si>
  <si>
    <t>תיכנון</t>
  </si>
  <si>
    <t>ניהול פיקוח רשות 3.5%</t>
  </si>
  <si>
    <t>הצטיידות</t>
  </si>
  <si>
    <t>שונות (אגרות, מדידות, העתקות )</t>
  </si>
  <si>
    <t xml:space="preserve">בצ"מ 10% </t>
  </si>
  <si>
    <t>גן ילדים ציפורי 2019</t>
  </si>
  <si>
    <t xml:space="preserve">משרד החינוך </t>
  </si>
  <si>
    <t>חפירות הצלה ושימור (עפ"י אומדן רשות העתיקות)</t>
  </si>
  <si>
    <t>מעון תלת כיתתי אחוזת ברק</t>
  </si>
  <si>
    <t xml:space="preserve">משרד העבודה רווחה </t>
  </si>
  <si>
    <t>תכנון וביצוע מעון תלת כיתתי - רולן</t>
  </si>
  <si>
    <t xml:space="preserve">ישוב </t>
  </si>
  <si>
    <t>תוספות למבנה לבקשת הישוב</t>
  </si>
  <si>
    <t>הקצב לתכנון וביצוע עבודות פיתוח ותשתיות</t>
  </si>
  <si>
    <t>ניהול ופיקוח 3.5%</t>
  </si>
  <si>
    <t xml:space="preserve"> תקורות נוספות (אגרות, מדידות, העתקות, וכ"ו)</t>
  </si>
  <si>
    <t>בצ"מ 5%</t>
  </si>
  <si>
    <t xml:space="preserve">מעון דו כיתתי כפר ברוך </t>
  </si>
  <si>
    <t xml:space="preserve">משרד' העבודה והרווחה </t>
  </si>
  <si>
    <t>תכנון וביצוע מעון דו כיתתי - רולן</t>
  </si>
  <si>
    <t xml:space="preserve">מועצה - הלוואה פיתוח </t>
  </si>
  <si>
    <t>ישוב - הלוואת ישוב</t>
  </si>
  <si>
    <t xml:space="preserve">מעון יום בלפוריה </t>
  </si>
  <si>
    <t>בניית מעון יום חד כיתתי</t>
  </si>
  <si>
    <t>חיבור תשתיות על</t>
  </si>
  <si>
    <t xml:space="preserve">הצטיידות </t>
  </si>
  <si>
    <t xml:space="preserve">שכ"ט מתכננים </t>
  </si>
  <si>
    <t>תוספת שכ"ט בשל עידכון תכנון</t>
  </si>
  <si>
    <t>ניהול פיקוח 3.5%</t>
  </si>
  <si>
    <t>תקורות (מדידות, בדיקות, אגרות וכ"ו)</t>
  </si>
  <si>
    <t>שיקום מערכות המים בכפר החורש</t>
  </si>
  <si>
    <t>מינהלת הביוב</t>
  </si>
  <si>
    <t xml:space="preserve">שיקום מערכות מים </t>
  </si>
  <si>
    <t>כפר החורש</t>
  </si>
  <si>
    <t xml:space="preserve">שיקום מערכות המים בלפוריה </t>
  </si>
  <si>
    <t>בלפוריה</t>
  </si>
  <si>
    <t xml:space="preserve">אולם תרבות יפעת </t>
  </si>
  <si>
    <t xml:space="preserve">מ.הבטחון </t>
  </si>
  <si>
    <t>הנצחה</t>
  </si>
  <si>
    <t xml:space="preserve">נגב גליל </t>
  </si>
  <si>
    <t xml:space="preserve">מועצה - קרנות / הלוואות </t>
  </si>
  <si>
    <t>הלוואת פיתוח 2020</t>
  </si>
  <si>
    <t xml:space="preserve">בנק מסחרי </t>
  </si>
  <si>
    <t>תקציב פיתוח 2019-2020</t>
  </si>
  <si>
    <t xml:space="preserve">שיפוצים בבית המועצה </t>
  </si>
  <si>
    <t xml:space="preserve">הלוואת מועצה </t>
  </si>
  <si>
    <t xml:space="preserve">התאמות ושינויים בית המעוצה </t>
  </si>
  <si>
    <t>עדי הסדרת כבישים (רחוב הדס)</t>
  </si>
  <si>
    <t xml:space="preserve">מ.הפנים </t>
  </si>
  <si>
    <t>ישוב</t>
  </si>
  <si>
    <t xml:space="preserve">כבישים עדי (2018 ) </t>
  </si>
  <si>
    <t xml:space="preserve">עבודות קבלניות </t>
  </si>
  <si>
    <t>ישוב (נאמנות )</t>
  </si>
  <si>
    <t xml:space="preserve">מעוצה מתב"ר כבישים </t>
  </si>
  <si>
    <t xml:space="preserve">מתב"ר כבישים </t>
  </si>
  <si>
    <t xml:space="preserve">מתקציב נגישות </t>
  </si>
  <si>
    <t>נגישות</t>
  </si>
  <si>
    <t xml:space="preserve">מ.תחבורה </t>
  </si>
  <si>
    <t xml:space="preserve">תיקון ליקויים בית כנסת בלפוריה </t>
  </si>
  <si>
    <t xml:space="preserve">דתות </t>
  </si>
  <si>
    <t>בית כנסת בלפוריה</t>
  </si>
  <si>
    <t xml:space="preserve">אגודה בלפוריה </t>
  </si>
  <si>
    <t>אגודה</t>
  </si>
  <si>
    <t xml:space="preserve">כבישים תל עדשים </t>
  </si>
  <si>
    <t>מתב"ר תכנון כבישים תל עדשים 2005</t>
  </si>
  <si>
    <t xml:space="preserve">כבישים </t>
  </si>
  <si>
    <t>ביצוע המבנה כולל פיתוח ותשתיות</t>
  </si>
  <si>
    <t>על פי תקציב הפיתוח 2019-2020 - כל שנה הלוואה ע"ס 7,500 ₪ . הלוואה על פי שימושים.</t>
  </si>
  <si>
    <t xml:space="preserve"> תב"רים לאישור דצמבר 2019</t>
  </si>
  <si>
    <t>מימון ביניים הלוואה (עד לגביית ההיטל  סלילה)</t>
  </si>
  <si>
    <t xml:space="preserve">על פי ביצוע </t>
  </si>
  <si>
    <t>מתב"ר קודם 2005 (איחוד תב"ר תכנון)</t>
  </si>
  <si>
    <t xml:space="preserve">ציפורי - תכנון תנועה </t>
  </si>
  <si>
    <t>מחלף היטל השבחה (ישוב )</t>
  </si>
  <si>
    <t>כבישים - תכנון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</si>
</sst>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_ * #,##0_ ;_ * \-#,##0_ ;_ * &quot;-&quot;??_ ;_ @_ "/>
  </numFmts>
  <fonts count="9" x14ac:knownFonts="1">
    <font>
      <sz val="11"/>
      <color theme="1"/>
      <name val="Arial"/>
      <family val="2"/>
      <charset val="177"/>
      <scheme val="minor"/>
    </font>
    <font>
      <sz val="14"/>
      <name val="Arial"/>
      <family val="2"/>
    </font>
    <font>
      <sz val="12"/>
      <name val="Guttman David"/>
      <charset val="177"/>
    </font>
    <font>
      <sz val="14"/>
      <name val="Guttman David"/>
      <charset val="177"/>
    </font>
    <font>
      <b/>
      <sz val="14"/>
      <name val="Guttman David"/>
      <charset val="177"/>
    </font>
    <font>
      <sz val="11"/>
      <name val="Guttman David"/>
      <charset val="177"/>
    </font>
    <font>
      <b/>
      <sz val="11"/>
      <name val="Guttman David"/>
      <charset val="177"/>
    </font>
    <font>
      <sz val="14"/>
      <name val="Arial"/>
      <charset val="177"/>
    </font>
    <font>
      <b/>
      <u/>
      <sz val="20"/>
      <color theme="9" tint="-0.249977111117893"/>
      <name val="Guttman David"/>
      <charset val="177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43" fontId="7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</cellStyleXfs>
  <cellXfs count="88">
    <xf numFmtId="0" fontId="0" fillId="0" borderId="0" xfId="0"/>
    <xf numFmtId="0" fontId="2" fillId="2" borderId="0" xfId="2" applyFont="1" applyFill="1" applyBorder="1"/>
    <xf numFmtId="0" fontId="3" fillId="0" borderId="0" xfId="2" applyFont="1" applyAlignment="1"/>
    <xf numFmtId="0" fontId="2" fillId="0" borderId="0" xfId="2" applyFont="1" applyAlignment="1">
      <alignment horizontal="right"/>
    </xf>
    <xf numFmtId="0" fontId="2" fillId="0" borderId="0" xfId="2" applyFont="1" applyAlignment="1"/>
    <xf numFmtId="164" fontId="2" fillId="0" borderId="0" xfId="4" applyNumberFormat="1" applyFont="1" applyAlignment="1">
      <alignment horizontal="right"/>
    </xf>
    <xf numFmtId="0" fontId="4" fillId="2" borderId="0" xfId="2" applyFont="1" applyFill="1" applyBorder="1" applyAlignment="1">
      <alignment vertical="center"/>
    </xf>
    <xf numFmtId="0" fontId="5" fillId="2" borderId="0" xfId="2" applyFont="1" applyFill="1" applyBorder="1"/>
    <xf numFmtId="0" fontId="5" fillId="2" borderId="1" xfId="2" applyFont="1" applyFill="1" applyBorder="1"/>
    <xf numFmtId="0" fontId="5" fillId="2" borderId="2" xfId="2" applyFont="1" applyFill="1" applyBorder="1" applyAlignment="1">
      <alignment wrapText="1"/>
    </xf>
    <xf numFmtId="0" fontId="6" fillId="2" borderId="1" xfId="2" applyFont="1" applyFill="1" applyBorder="1" applyAlignment="1">
      <alignment horizontal="right" wrapText="1"/>
    </xf>
    <xf numFmtId="0" fontId="6" fillId="2" borderId="1" xfId="2" applyFont="1" applyFill="1" applyBorder="1" applyAlignment="1">
      <alignment horizontal="right"/>
    </xf>
    <xf numFmtId="0" fontId="5" fillId="2" borderId="1" xfId="2" applyFont="1" applyFill="1" applyBorder="1" applyAlignment="1">
      <alignment wrapText="1"/>
    </xf>
    <xf numFmtId="164" fontId="5" fillId="0" borderId="1" xfId="1" applyNumberFormat="1" applyFont="1" applyBorder="1" applyAlignment="1"/>
    <xf numFmtId="164" fontId="5" fillId="2" borderId="1" xfId="3" applyNumberFormat="1" applyFont="1" applyFill="1" applyBorder="1" applyAlignment="1">
      <alignment horizontal="right"/>
    </xf>
    <xf numFmtId="0" fontId="5" fillId="0" borderId="1" xfId="5" applyFont="1" applyBorder="1" applyAlignment="1"/>
    <xf numFmtId="164" fontId="5" fillId="3" borderId="1" xfId="3" applyNumberFormat="1" applyFont="1" applyFill="1" applyBorder="1" applyAlignment="1">
      <alignment horizontal="right" vertical="center" readingOrder="2"/>
    </xf>
    <xf numFmtId="0" fontId="6" fillId="3" borderId="1" xfId="2" applyFont="1" applyFill="1" applyBorder="1" applyAlignment="1">
      <alignment horizontal="right"/>
    </xf>
    <xf numFmtId="164" fontId="6" fillId="3" borderId="1" xfId="3" applyNumberFormat="1" applyFont="1" applyFill="1" applyBorder="1" applyAlignment="1">
      <alignment horizontal="right" vertical="center" readingOrder="2"/>
    </xf>
    <xf numFmtId="0" fontId="6" fillId="3" borderId="1" xfId="2" applyFont="1" applyFill="1" applyBorder="1"/>
    <xf numFmtId="1" fontId="5" fillId="0" borderId="1" xfId="5" applyNumberFormat="1" applyFont="1" applyBorder="1" applyAlignment="1"/>
    <xf numFmtId="0" fontId="5" fillId="4" borderId="1" xfId="2" applyFont="1" applyFill="1" applyBorder="1" applyAlignment="1">
      <alignment wrapText="1"/>
    </xf>
    <xf numFmtId="3" fontId="5" fillId="0" borderId="1" xfId="5" applyNumberFormat="1" applyFont="1" applyBorder="1" applyAlignment="1"/>
    <xf numFmtId="0" fontId="2" fillId="2" borderId="1" xfId="2" applyFont="1" applyFill="1" applyBorder="1"/>
    <xf numFmtId="0" fontId="3" fillId="2" borderId="0" xfId="2" applyFont="1" applyFill="1" applyAlignment="1"/>
    <xf numFmtId="0" fontId="2" fillId="2" borderId="0" xfId="2" applyFont="1" applyFill="1" applyAlignment="1">
      <alignment horizontal="right"/>
    </xf>
    <xf numFmtId="0" fontId="2" fillId="2" borderId="0" xfId="2" applyFont="1" applyFill="1"/>
    <xf numFmtId="164" fontId="2" fillId="2" borderId="0" xfId="4" applyNumberFormat="1" applyFont="1" applyFill="1" applyBorder="1" applyAlignment="1">
      <alignment horizontal="right"/>
    </xf>
    <xf numFmtId="0" fontId="5" fillId="3" borderId="1" xfId="2" applyFont="1" applyFill="1" applyBorder="1" applyAlignment="1">
      <alignment horizontal="right" vertical="center" readingOrder="2"/>
    </xf>
    <xf numFmtId="164" fontId="5" fillId="2" borderId="2" xfId="3" applyNumberFormat="1" applyFont="1" applyFill="1" applyBorder="1" applyAlignment="1">
      <alignment horizontal="right" vertical="center" wrapText="1" readingOrder="2"/>
    </xf>
    <xf numFmtId="0" fontId="5" fillId="3" borderId="5" xfId="2" applyFont="1" applyFill="1" applyBorder="1" applyAlignment="1"/>
    <xf numFmtId="164" fontId="6" fillId="3" borderId="2" xfId="3" applyNumberFormat="1" applyFont="1" applyFill="1" applyBorder="1" applyAlignment="1">
      <alignment horizontal="right" vertical="center" wrapText="1" readingOrder="2"/>
    </xf>
    <xf numFmtId="0" fontId="5" fillId="2" borderId="2" xfId="2" applyFont="1" applyFill="1" applyBorder="1"/>
    <xf numFmtId="164" fontId="2" fillId="2" borderId="2" xfId="4" applyNumberFormat="1" applyFont="1" applyFill="1" applyBorder="1" applyAlignment="1">
      <alignment horizontal="right"/>
    </xf>
    <xf numFmtId="0" fontId="6" fillId="2" borderId="3" xfId="2" applyFont="1" applyFill="1" applyBorder="1" applyAlignment="1">
      <alignment horizontal="right" wrapText="1"/>
    </xf>
    <xf numFmtId="0" fontId="6" fillId="2" borderId="3" xfId="2" applyFont="1" applyFill="1" applyBorder="1" applyAlignment="1">
      <alignment horizontal="right"/>
    </xf>
    <xf numFmtId="164" fontId="5" fillId="3" borderId="3" xfId="3" applyNumberFormat="1" applyFont="1" applyFill="1" applyBorder="1" applyAlignment="1">
      <alignment horizontal="right" vertical="center" readingOrder="2"/>
    </xf>
    <xf numFmtId="0" fontId="6" fillId="3" borderId="3" xfId="2" applyFont="1" applyFill="1" applyBorder="1" applyAlignment="1">
      <alignment horizontal="right"/>
    </xf>
    <xf numFmtId="164" fontId="6" fillId="3" borderId="3" xfId="3" applyNumberFormat="1" applyFont="1" applyFill="1" applyBorder="1" applyAlignment="1">
      <alignment horizontal="right" vertical="center" readingOrder="2"/>
    </xf>
    <xf numFmtId="0" fontId="6" fillId="3" borderId="3" xfId="2" applyFont="1" applyFill="1" applyBorder="1"/>
    <xf numFmtId="164" fontId="6" fillId="3" borderId="4" xfId="3" applyNumberFormat="1" applyFont="1" applyFill="1" applyBorder="1" applyAlignment="1">
      <alignment horizontal="right" vertical="center" wrapText="1" readingOrder="2"/>
    </xf>
    <xf numFmtId="3" fontId="2" fillId="0" borderId="0" xfId="3" applyNumberFormat="1" applyFont="1" applyAlignment="1"/>
    <xf numFmtId="3" fontId="6" fillId="3" borderId="1" xfId="3" applyNumberFormat="1" applyFont="1" applyFill="1" applyBorder="1" applyAlignment="1">
      <alignment vertical="center" wrapText="1" readingOrder="2"/>
    </xf>
    <xf numFmtId="0" fontId="5" fillId="2" borderId="1" xfId="2" applyFont="1" applyFill="1" applyBorder="1" applyAlignment="1"/>
    <xf numFmtId="1" fontId="5" fillId="2" borderId="1" xfId="2" applyNumberFormat="1" applyFont="1" applyFill="1" applyBorder="1" applyAlignment="1"/>
    <xf numFmtId="1" fontId="6" fillId="3" borderId="1" xfId="3" applyNumberFormat="1" applyFont="1" applyFill="1" applyBorder="1" applyAlignment="1">
      <alignment vertical="center" wrapText="1" readingOrder="2"/>
    </xf>
    <xf numFmtId="1" fontId="5" fillId="4" borderId="1" xfId="2" applyNumberFormat="1" applyFont="1" applyFill="1" applyBorder="1" applyAlignment="1"/>
    <xf numFmtId="3" fontId="2" fillId="2" borderId="1" xfId="3" applyNumberFormat="1" applyFont="1" applyFill="1" applyBorder="1" applyAlignment="1"/>
    <xf numFmtId="3" fontId="2" fillId="2" borderId="0" xfId="3" applyNumberFormat="1" applyFont="1" applyFill="1" applyAlignment="1"/>
    <xf numFmtId="3" fontId="2" fillId="0" borderId="0" xfId="4" applyNumberFormat="1" applyFont="1" applyAlignment="1"/>
    <xf numFmtId="164" fontId="5" fillId="2" borderId="1" xfId="3" applyNumberFormat="1" applyFont="1" applyFill="1" applyBorder="1" applyAlignment="1"/>
    <xf numFmtId="1" fontId="5" fillId="2" borderId="1" xfId="4" applyNumberFormat="1" applyFont="1" applyFill="1" applyBorder="1" applyAlignment="1"/>
    <xf numFmtId="3" fontId="6" fillId="2" borderId="1" xfId="3" applyNumberFormat="1" applyFont="1" applyFill="1" applyBorder="1" applyAlignment="1">
      <alignment vertical="center" wrapText="1" readingOrder="2"/>
    </xf>
    <xf numFmtId="3" fontId="5" fillId="2" borderId="1" xfId="4" applyNumberFormat="1" applyFont="1" applyFill="1" applyBorder="1" applyAlignment="1"/>
    <xf numFmtId="3" fontId="2" fillId="2" borderId="1" xfId="4" applyNumberFormat="1" applyFont="1" applyFill="1" applyBorder="1" applyAlignment="1"/>
    <xf numFmtId="3" fontId="2" fillId="2" borderId="0" xfId="4" applyNumberFormat="1" applyFont="1" applyFill="1" applyBorder="1" applyAlignment="1"/>
    <xf numFmtId="164" fontId="5" fillId="0" borderId="1" xfId="1" applyNumberFormat="1" applyFont="1" applyBorder="1" applyAlignment="1">
      <alignment horizontal="right"/>
    </xf>
    <xf numFmtId="0" fontId="5" fillId="2" borderId="6" xfId="2" applyFont="1" applyFill="1" applyBorder="1" applyAlignment="1">
      <alignment horizontal="center" vertical="center"/>
    </xf>
    <xf numFmtId="0" fontId="5" fillId="2" borderId="7" xfId="2" applyFont="1" applyFill="1" applyBorder="1" applyAlignment="1">
      <alignment horizontal="center" vertical="center" wrapText="1"/>
    </xf>
    <xf numFmtId="0" fontId="6" fillId="2" borderId="7" xfId="2" applyFont="1" applyFill="1" applyBorder="1" applyAlignment="1">
      <alignment horizontal="right" wrapText="1"/>
    </xf>
    <xf numFmtId="0" fontId="6" fillId="2" borderId="7" xfId="2" applyFont="1" applyFill="1" applyBorder="1" applyAlignment="1">
      <alignment horizontal="right"/>
    </xf>
    <xf numFmtId="0" fontId="5" fillId="2" borderId="7" xfId="2" applyFont="1" applyFill="1" applyBorder="1" applyAlignment="1">
      <alignment wrapText="1"/>
    </xf>
    <xf numFmtId="164" fontId="5" fillId="2" borderId="7" xfId="1" applyNumberFormat="1" applyFont="1" applyFill="1" applyBorder="1" applyAlignment="1"/>
    <xf numFmtId="0" fontId="5" fillId="2" borderId="7" xfId="2" applyFont="1" applyFill="1" applyBorder="1"/>
    <xf numFmtId="164" fontId="5" fillId="0" borderId="7" xfId="1" applyNumberFormat="1" applyFont="1" applyBorder="1" applyAlignment="1"/>
    <xf numFmtId="164" fontId="5" fillId="2" borderId="7" xfId="3" applyNumberFormat="1" applyFont="1" applyFill="1" applyBorder="1" applyAlignment="1"/>
    <xf numFmtId="164" fontId="5" fillId="2" borderId="8" xfId="3" applyNumberFormat="1" applyFont="1" applyFill="1" applyBorder="1" applyAlignment="1">
      <alignment horizontal="right" vertical="center" wrapText="1" readingOrder="2"/>
    </xf>
    <xf numFmtId="0" fontId="4" fillId="2" borderId="9" xfId="2" applyFont="1" applyFill="1" applyBorder="1" applyAlignment="1">
      <alignment horizontal="right" vertical="center" wrapText="1"/>
    </xf>
    <xf numFmtId="0" fontId="4" fillId="2" borderId="10" xfId="2" applyFont="1" applyFill="1" applyBorder="1" applyAlignment="1">
      <alignment horizontal="right" vertical="center"/>
    </xf>
    <xf numFmtId="0" fontId="4" fillId="2" borderId="10" xfId="2" applyFont="1" applyFill="1" applyBorder="1" applyAlignment="1">
      <alignment vertical="center" wrapText="1"/>
    </xf>
    <xf numFmtId="0" fontId="4" fillId="2" borderId="11" xfId="2" applyFont="1" applyFill="1" applyBorder="1" applyAlignment="1">
      <alignment vertical="center"/>
    </xf>
    <xf numFmtId="0" fontId="5" fillId="2" borderId="12" xfId="2" applyFont="1" applyFill="1" applyBorder="1" applyAlignment="1">
      <alignment vertical="center" wrapText="1" readingOrder="2"/>
    </xf>
    <xf numFmtId="0" fontId="5" fillId="2" borderId="13" xfId="2" applyFont="1" applyFill="1" applyBorder="1" applyAlignment="1">
      <alignment vertical="center"/>
    </xf>
    <xf numFmtId="164" fontId="2" fillId="2" borderId="2" xfId="4" applyNumberFormat="1" applyFont="1" applyFill="1" applyBorder="1" applyAlignment="1"/>
    <xf numFmtId="0" fontId="5" fillId="2" borderId="5" xfId="2" applyFont="1" applyFill="1" applyBorder="1" applyAlignment="1">
      <alignment horizontal="center" vertical="center"/>
    </xf>
    <xf numFmtId="0" fontId="5" fillId="2" borderId="1" xfId="2" applyFont="1" applyFill="1" applyBorder="1" applyAlignment="1">
      <alignment horizontal="center" vertical="center" wrapText="1" readingOrder="2"/>
    </xf>
    <xf numFmtId="0" fontId="5" fillId="2" borderId="14" xfId="2" applyFont="1" applyFill="1" applyBorder="1" applyAlignment="1">
      <alignment vertical="center"/>
    </xf>
    <xf numFmtId="0" fontId="5" fillId="2" borderId="15" xfId="2" applyFont="1" applyFill="1" applyBorder="1" applyAlignment="1">
      <alignment vertical="center" wrapText="1" readingOrder="2"/>
    </xf>
    <xf numFmtId="164" fontId="5" fillId="2" borderId="7" xfId="3" applyNumberFormat="1" applyFont="1" applyFill="1" applyBorder="1" applyAlignment="1">
      <alignment horizontal="right"/>
    </xf>
    <xf numFmtId="0" fontId="5" fillId="3" borderId="16" xfId="2" applyFont="1" applyFill="1" applyBorder="1" applyAlignment="1"/>
    <xf numFmtId="0" fontId="5" fillId="3" borderId="17" xfId="2" applyFont="1" applyFill="1" applyBorder="1" applyAlignment="1">
      <alignment horizontal="right" vertical="center" readingOrder="2"/>
    </xf>
    <xf numFmtId="3" fontId="6" fillId="3" borderId="3" xfId="3" applyNumberFormat="1" applyFont="1" applyFill="1" applyBorder="1" applyAlignment="1">
      <alignment horizontal="left" vertical="center" wrapText="1" readingOrder="2"/>
    </xf>
    <xf numFmtId="0" fontId="3" fillId="2" borderId="5" xfId="2" applyFont="1" applyFill="1" applyBorder="1" applyAlignment="1">
      <alignment horizontal="center" vertical="center"/>
    </xf>
    <xf numFmtId="0" fontId="2" fillId="2" borderId="1" xfId="2" applyFont="1" applyFill="1" applyBorder="1" applyAlignment="1">
      <alignment horizontal="center" vertical="center"/>
    </xf>
    <xf numFmtId="0" fontId="5" fillId="2" borderId="5" xfId="2" applyFont="1" applyFill="1" applyBorder="1" applyAlignment="1">
      <alignment horizontal="center" vertical="center"/>
    </xf>
    <xf numFmtId="0" fontId="5" fillId="2" borderId="1" xfId="2" applyFont="1" applyFill="1" applyBorder="1" applyAlignment="1">
      <alignment horizontal="center" vertical="center" wrapText="1" readingOrder="2"/>
    </xf>
    <xf numFmtId="0" fontId="8" fillId="2" borderId="0" xfId="2" applyFont="1" applyFill="1" applyBorder="1" applyAlignment="1">
      <alignment horizontal="center"/>
    </xf>
    <xf numFmtId="0" fontId="4" fillId="2" borderId="10" xfId="2" applyFont="1" applyFill="1" applyBorder="1" applyAlignment="1">
      <alignment horizontal="center" vertical="center"/>
    </xf>
  </cellXfs>
  <cellStyles count="6">
    <cellStyle name="Comma" xfId="1" builtinId="3"/>
    <cellStyle name="Comma 2 2" xfId="3"/>
    <cellStyle name="Comma 7 2" xfId="4"/>
    <cellStyle name="Normal" xfId="0" builtinId="0"/>
    <cellStyle name="Normal 2 2" xfId="5"/>
    <cellStyle name="Normal 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83"/>
  <sheetViews>
    <sheetView rightToLeft="1" tabSelected="1" zoomScaleNormal="100" workbookViewId="0">
      <pane xSplit="4" ySplit="3" topLeftCell="E61" activePane="bottomRight" state="frozen"/>
      <selection pane="topRight" activeCell="E1" sqref="E1"/>
      <selection pane="bottomLeft" activeCell="A4" sqref="A4"/>
      <selection pane="bottomRight" activeCell="M83" sqref="M82:M83"/>
    </sheetView>
  </sheetViews>
  <sheetFormatPr defaultColWidth="19.75" defaultRowHeight="19.5" x14ac:dyDescent="0.35"/>
  <cols>
    <col min="1" max="1" width="7.875" style="24" customWidth="1"/>
    <col min="2" max="2" width="32.375" style="25" customWidth="1"/>
    <col min="3" max="3" width="17" style="26" hidden="1" customWidth="1"/>
    <col min="4" max="4" width="1.75" style="26" hidden="1" customWidth="1"/>
    <col min="5" max="5" width="23" style="26" customWidth="1"/>
    <col min="6" max="6" width="8.625" style="48" customWidth="1"/>
    <col min="7" max="7" width="64.625" style="26" hidden="1" customWidth="1"/>
    <col min="8" max="8" width="36.625" style="26" customWidth="1"/>
    <col min="9" max="9" width="4.875" style="1" hidden="1" customWidth="1"/>
    <col min="10" max="10" width="11.125" style="55" customWidth="1"/>
    <col min="11" max="11" width="10.375" style="55" bestFit="1" customWidth="1"/>
    <col min="12" max="12" width="8.75" style="55" customWidth="1"/>
    <col min="13" max="13" width="15.25" style="55" bestFit="1" customWidth="1"/>
    <col min="14" max="14" width="34" style="27" customWidth="1"/>
    <col min="15" max="16384" width="19.75" style="1"/>
  </cols>
  <sheetData>
    <row r="1" spans="1:14" ht="28.5" x14ac:dyDescent="0.55000000000000004">
      <c r="A1" s="86" t="s">
        <v>99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</row>
    <row r="2" spans="1:14" ht="20.25" thickBot="1" x14ac:dyDescent="0.4">
      <c r="A2" s="2"/>
      <c r="B2" s="3"/>
      <c r="C2" s="4"/>
      <c r="D2" s="4"/>
      <c r="E2" s="4"/>
      <c r="F2" s="41"/>
      <c r="G2" s="4"/>
      <c r="H2" s="4"/>
      <c r="I2" s="4"/>
      <c r="J2" s="49"/>
      <c r="K2" s="49"/>
      <c r="L2" s="49"/>
      <c r="M2" s="49"/>
      <c r="N2" s="5"/>
    </row>
    <row r="3" spans="1:14" s="6" customFormat="1" ht="41.25" thickBot="1" x14ac:dyDescent="0.25">
      <c r="A3" s="67" t="s">
        <v>0</v>
      </c>
      <c r="B3" s="68" t="s">
        <v>1</v>
      </c>
      <c r="C3" s="68" t="s">
        <v>2</v>
      </c>
      <c r="D3" s="68" t="s">
        <v>3</v>
      </c>
      <c r="E3" s="87" t="s">
        <v>4</v>
      </c>
      <c r="F3" s="87"/>
      <c r="G3" s="68" t="s">
        <v>5</v>
      </c>
      <c r="H3" s="87" t="s">
        <v>6</v>
      </c>
      <c r="I3" s="87"/>
      <c r="J3" s="87"/>
      <c r="K3" s="69" t="s">
        <v>7</v>
      </c>
      <c r="L3" s="69" t="s">
        <v>8</v>
      </c>
      <c r="M3" s="69" t="s">
        <v>9</v>
      </c>
      <c r="N3" s="70" t="s">
        <v>5</v>
      </c>
    </row>
    <row r="4" spans="1:14" s="7" customFormat="1" ht="32.25" x14ac:dyDescent="0.35">
      <c r="A4" s="57">
        <v>1884</v>
      </c>
      <c r="B4" s="58" t="s">
        <v>10</v>
      </c>
      <c r="C4" s="59"/>
      <c r="D4" s="60"/>
      <c r="E4" s="61" t="s">
        <v>11</v>
      </c>
      <c r="F4" s="62">
        <v>28973</v>
      </c>
      <c r="G4" s="60"/>
      <c r="H4" s="63" t="s">
        <v>12</v>
      </c>
      <c r="I4" s="63"/>
      <c r="J4" s="64">
        <v>28973</v>
      </c>
      <c r="K4" s="65">
        <v>5809</v>
      </c>
      <c r="L4" s="65">
        <f>34882-5909</f>
        <v>28973</v>
      </c>
      <c r="M4" s="65">
        <f>SUM(K4:L4)</f>
        <v>34782</v>
      </c>
      <c r="N4" s="66" t="s">
        <v>13</v>
      </c>
    </row>
    <row r="5" spans="1:14" s="7" customFormat="1" ht="16.5" x14ac:dyDescent="0.35">
      <c r="A5" s="30"/>
      <c r="B5" s="28"/>
      <c r="C5" s="10"/>
      <c r="D5" s="11"/>
      <c r="E5" s="16"/>
      <c r="F5" s="42">
        <f>SUM(F4:F4)</f>
        <v>28973</v>
      </c>
      <c r="G5" s="17"/>
      <c r="H5" s="18"/>
      <c r="I5" s="19"/>
      <c r="J5" s="42">
        <f>SUM(J4:J4)</f>
        <v>28973</v>
      </c>
      <c r="K5" s="42"/>
      <c r="L5" s="42"/>
      <c r="M5" s="42">
        <f>SUM(M4)</f>
        <v>34782</v>
      </c>
      <c r="N5" s="31"/>
    </row>
    <row r="6" spans="1:14" s="7" customFormat="1" ht="16.5" x14ac:dyDescent="0.35">
      <c r="A6" s="84">
        <v>2150</v>
      </c>
      <c r="B6" s="85" t="s">
        <v>14</v>
      </c>
      <c r="C6" s="10"/>
      <c r="D6" s="11"/>
      <c r="E6" s="12" t="s">
        <v>15</v>
      </c>
      <c r="F6" s="43">
        <v>682.8</v>
      </c>
      <c r="G6" s="11"/>
      <c r="H6" s="8" t="s">
        <v>16</v>
      </c>
      <c r="I6" s="8"/>
      <c r="J6" s="13">
        <v>600</v>
      </c>
      <c r="K6" s="50"/>
      <c r="L6" s="50"/>
      <c r="M6" s="50"/>
      <c r="N6" s="29"/>
    </row>
    <row r="7" spans="1:14" s="7" customFormat="1" ht="31.5" x14ac:dyDescent="0.3">
      <c r="A7" s="84"/>
      <c r="B7" s="85"/>
      <c r="C7" s="8"/>
      <c r="D7" s="8"/>
      <c r="E7" s="12" t="s">
        <v>100</v>
      </c>
      <c r="F7" s="43">
        <v>600</v>
      </c>
      <c r="G7" s="8"/>
      <c r="H7" s="8" t="s">
        <v>17</v>
      </c>
      <c r="I7" s="8"/>
      <c r="J7" s="13">
        <v>683</v>
      </c>
      <c r="K7" s="51"/>
      <c r="L7" s="51"/>
      <c r="M7" s="50"/>
      <c r="N7" s="9"/>
    </row>
    <row r="8" spans="1:14" s="7" customFormat="1" ht="16.5" x14ac:dyDescent="0.35">
      <c r="A8" s="30"/>
      <c r="B8" s="28"/>
      <c r="C8" s="10"/>
      <c r="D8" s="11"/>
      <c r="E8" s="16"/>
      <c r="F8" s="42">
        <f>SUM(F6:F7)</f>
        <v>1282.8</v>
      </c>
      <c r="G8" s="17"/>
      <c r="H8" s="18"/>
      <c r="I8" s="19"/>
      <c r="J8" s="42">
        <f>SUM(J6:J7)</f>
        <v>1283</v>
      </c>
      <c r="K8" s="42"/>
      <c r="L8" s="42"/>
      <c r="M8" s="42"/>
      <c r="N8" s="31"/>
    </row>
    <row r="9" spans="1:14" s="7" customFormat="1" ht="31.5" x14ac:dyDescent="0.35">
      <c r="A9" s="74">
        <v>2151</v>
      </c>
      <c r="B9" s="75" t="s">
        <v>18</v>
      </c>
      <c r="C9" s="10"/>
      <c r="D9" s="11"/>
      <c r="E9" s="12" t="s">
        <v>19</v>
      </c>
      <c r="F9" s="43">
        <v>870</v>
      </c>
      <c r="G9" s="11"/>
      <c r="H9" s="8" t="s">
        <v>20</v>
      </c>
      <c r="I9" s="8"/>
      <c r="J9" s="13">
        <v>870</v>
      </c>
      <c r="K9" s="50"/>
      <c r="L9" s="50"/>
      <c r="M9" s="50"/>
      <c r="N9" s="29"/>
    </row>
    <row r="10" spans="1:14" s="7" customFormat="1" ht="16.5" x14ac:dyDescent="0.35">
      <c r="A10" s="30"/>
      <c r="B10" s="28"/>
      <c r="C10" s="10"/>
      <c r="D10" s="11"/>
      <c r="E10" s="16"/>
      <c r="F10" s="42">
        <f>SUM(F9:F9)</f>
        <v>870</v>
      </c>
      <c r="G10" s="17"/>
      <c r="H10" s="18"/>
      <c r="I10" s="19"/>
      <c r="J10" s="42">
        <f>SUM(J9:J9)</f>
        <v>870</v>
      </c>
      <c r="K10" s="42"/>
      <c r="L10" s="42"/>
      <c r="M10" s="42"/>
      <c r="N10" s="31"/>
    </row>
    <row r="11" spans="1:14" s="7" customFormat="1" ht="16.5" x14ac:dyDescent="0.35">
      <c r="A11" s="84">
        <v>2153</v>
      </c>
      <c r="B11" s="85" t="s">
        <v>21</v>
      </c>
      <c r="C11" s="10"/>
      <c r="D11" s="11"/>
      <c r="E11" s="12" t="s">
        <v>22</v>
      </c>
      <c r="F11" s="43">
        <v>780</v>
      </c>
      <c r="G11" s="11"/>
      <c r="H11" s="8" t="s">
        <v>23</v>
      </c>
      <c r="I11" s="8"/>
      <c r="J11" s="13">
        <v>1136</v>
      </c>
      <c r="K11" s="50" t="s">
        <v>24</v>
      </c>
      <c r="L11" s="50"/>
      <c r="M11" s="50"/>
      <c r="N11" s="29" t="s">
        <v>25</v>
      </c>
    </row>
    <row r="12" spans="1:14" s="7" customFormat="1" ht="15.75" x14ac:dyDescent="0.3">
      <c r="A12" s="84"/>
      <c r="B12" s="85"/>
      <c r="C12" s="8"/>
      <c r="D12" s="8"/>
      <c r="E12" s="12" t="s">
        <v>26</v>
      </c>
      <c r="F12" s="43">
        <f>57+297</f>
        <v>354</v>
      </c>
      <c r="G12" s="8"/>
      <c r="H12" s="8" t="s">
        <v>27</v>
      </c>
      <c r="I12" s="8"/>
      <c r="J12" s="13">
        <v>20</v>
      </c>
      <c r="K12" s="51"/>
      <c r="L12" s="51" t="s">
        <v>24</v>
      </c>
      <c r="M12" s="50"/>
      <c r="N12" s="9"/>
    </row>
    <row r="13" spans="1:14" s="7" customFormat="1" ht="31.5" x14ac:dyDescent="0.3">
      <c r="A13" s="84"/>
      <c r="B13" s="85"/>
      <c r="C13" s="8"/>
      <c r="D13" s="8"/>
      <c r="E13" s="12" t="s">
        <v>28</v>
      </c>
      <c r="F13" s="15">
        <v>57</v>
      </c>
      <c r="G13" s="8"/>
      <c r="H13" s="8" t="s">
        <v>29</v>
      </c>
      <c r="I13" s="8"/>
      <c r="J13" s="13">
        <v>55</v>
      </c>
      <c r="K13" s="53"/>
      <c r="L13" s="51"/>
      <c r="M13" s="50"/>
      <c r="N13" s="32"/>
    </row>
    <row r="14" spans="1:14" s="7" customFormat="1" ht="15.75" x14ac:dyDescent="0.3">
      <c r="A14" s="84"/>
      <c r="B14" s="85"/>
      <c r="C14" s="8"/>
      <c r="D14" s="8"/>
      <c r="E14" s="12" t="s">
        <v>30</v>
      </c>
      <c r="F14" s="15">
        <v>297</v>
      </c>
      <c r="G14" s="8"/>
      <c r="H14" s="8" t="s">
        <v>31</v>
      </c>
      <c r="I14" s="8"/>
      <c r="J14" s="13">
        <v>79</v>
      </c>
      <c r="K14" s="53"/>
      <c r="L14" s="51"/>
      <c r="M14" s="50"/>
      <c r="N14" s="32"/>
    </row>
    <row r="15" spans="1:14" s="7" customFormat="1" ht="15.75" x14ac:dyDescent="0.3">
      <c r="A15" s="84"/>
      <c r="B15" s="85"/>
      <c r="C15" s="8"/>
      <c r="D15" s="8"/>
      <c r="E15" s="12"/>
      <c r="F15" s="15"/>
      <c r="G15" s="8"/>
      <c r="H15" s="8" t="s">
        <v>32</v>
      </c>
      <c r="I15" s="8"/>
      <c r="J15" s="13">
        <f>J11*0.035</f>
        <v>39.760000000000005</v>
      </c>
      <c r="K15" s="53"/>
      <c r="L15" s="51"/>
      <c r="M15" s="50"/>
      <c r="N15" s="32"/>
    </row>
    <row r="16" spans="1:14" s="7" customFormat="1" ht="15.75" x14ac:dyDescent="0.3">
      <c r="A16" s="84"/>
      <c r="B16" s="85"/>
      <c r="C16" s="8"/>
      <c r="D16" s="8"/>
      <c r="E16" s="12"/>
      <c r="F16" s="15"/>
      <c r="G16" s="8"/>
      <c r="H16" s="8" t="s">
        <v>33</v>
      </c>
      <c r="I16" s="8"/>
      <c r="J16" s="13">
        <v>24</v>
      </c>
      <c r="K16" s="53"/>
      <c r="L16" s="51"/>
      <c r="M16" s="50"/>
      <c r="N16" s="32"/>
    </row>
    <row r="17" spans="1:14" s="7" customFormat="1" ht="15.75" x14ac:dyDescent="0.3">
      <c r="A17" s="84"/>
      <c r="B17" s="85"/>
      <c r="C17" s="8"/>
      <c r="D17" s="8"/>
      <c r="E17" s="12"/>
      <c r="F17" s="15"/>
      <c r="G17" s="8"/>
      <c r="H17" s="8" t="s">
        <v>34</v>
      </c>
      <c r="I17" s="8"/>
      <c r="J17" s="13">
        <v>15</v>
      </c>
      <c r="K17" s="53"/>
      <c r="L17" s="51"/>
      <c r="M17" s="50"/>
      <c r="N17" s="32"/>
    </row>
    <row r="18" spans="1:14" s="7" customFormat="1" ht="15.75" x14ac:dyDescent="0.3">
      <c r="A18" s="84"/>
      <c r="B18" s="85"/>
      <c r="C18" s="8"/>
      <c r="D18" s="8"/>
      <c r="E18" s="12"/>
      <c r="F18" s="15"/>
      <c r="G18" s="8"/>
      <c r="H18" s="8" t="s">
        <v>35</v>
      </c>
      <c r="I18" s="8"/>
      <c r="J18" s="13">
        <f>(J11+J12+J15)*0.1</f>
        <v>119.57600000000001</v>
      </c>
      <c r="K18" s="53"/>
      <c r="L18" s="51"/>
      <c r="M18" s="50"/>
      <c r="N18" s="32"/>
    </row>
    <row r="19" spans="1:14" s="7" customFormat="1" ht="16.5" x14ac:dyDescent="0.35">
      <c r="A19" s="30"/>
      <c r="B19" s="28"/>
      <c r="C19" s="10"/>
      <c r="D19" s="11"/>
      <c r="E19" s="16"/>
      <c r="F19" s="42">
        <f>SUM(F11:F18)</f>
        <v>1488</v>
      </c>
      <c r="G19" s="17"/>
      <c r="H19" s="18"/>
      <c r="I19" s="19"/>
      <c r="J19" s="42">
        <f>SUM(J11:J18)</f>
        <v>1488.336</v>
      </c>
      <c r="K19" s="42"/>
      <c r="L19" s="42"/>
      <c r="M19" s="42"/>
      <c r="N19" s="31"/>
    </row>
    <row r="20" spans="1:14" s="7" customFormat="1" ht="16.5" x14ac:dyDescent="0.35">
      <c r="A20" s="84">
        <v>2154</v>
      </c>
      <c r="B20" s="85" t="s">
        <v>36</v>
      </c>
      <c r="C20" s="10"/>
      <c r="D20" s="11"/>
      <c r="E20" s="12" t="s">
        <v>37</v>
      </c>
      <c r="F20" s="43">
        <v>780</v>
      </c>
      <c r="G20" s="11"/>
      <c r="H20" s="8" t="s">
        <v>97</v>
      </c>
      <c r="I20" s="8"/>
      <c r="J20" s="13">
        <v>1136</v>
      </c>
      <c r="K20" s="50" t="s">
        <v>24</v>
      </c>
      <c r="L20" s="50"/>
      <c r="M20" s="50"/>
      <c r="N20" s="29" t="s">
        <v>25</v>
      </c>
    </row>
    <row r="21" spans="1:14" s="7" customFormat="1" ht="15.75" x14ac:dyDescent="0.3">
      <c r="A21" s="84"/>
      <c r="B21" s="85"/>
      <c r="C21" s="8"/>
      <c r="D21" s="8"/>
      <c r="E21" s="12" t="s">
        <v>26</v>
      </c>
      <c r="F21" s="43">
        <f>134+261</f>
        <v>395</v>
      </c>
      <c r="G21" s="8"/>
      <c r="H21" s="8" t="s">
        <v>27</v>
      </c>
      <c r="I21" s="8"/>
      <c r="J21" s="13">
        <v>20</v>
      </c>
      <c r="K21" s="51"/>
      <c r="L21" s="51" t="s">
        <v>24</v>
      </c>
      <c r="M21" s="50"/>
      <c r="N21" s="9"/>
    </row>
    <row r="22" spans="1:14" s="7" customFormat="1" ht="31.5" x14ac:dyDescent="0.3">
      <c r="A22" s="84"/>
      <c r="B22" s="85"/>
      <c r="C22" s="8"/>
      <c r="D22" s="8"/>
      <c r="E22" s="12" t="s">
        <v>28</v>
      </c>
      <c r="F22" s="15">
        <v>134</v>
      </c>
      <c r="G22" s="8"/>
      <c r="H22" s="8" t="s">
        <v>38</v>
      </c>
      <c r="I22" s="8"/>
      <c r="J22" s="13">
        <v>120</v>
      </c>
      <c r="K22" s="53"/>
      <c r="L22" s="51"/>
      <c r="M22" s="50"/>
      <c r="N22" s="32"/>
    </row>
    <row r="23" spans="1:14" s="7" customFormat="1" ht="15.75" x14ac:dyDescent="0.3">
      <c r="A23" s="84"/>
      <c r="B23" s="85"/>
      <c r="C23" s="8"/>
      <c r="D23" s="8"/>
      <c r="E23" s="12" t="s">
        <v>30</v>
      </c>
      <c r="F23" s="15">
        <v>261</v>
      </c>
      <c r="G23" s="8"/>
      <c r="H23" s="8" t="s">
        <v>31</v>
      </c>
      <c r="I23" s="8"/>
      <c r="J23" s="13">
        <f>84+12</f>
        <v>96</v>
      </c>
      <c r="K23" s="53"/>
      <c r="L23" s="51"/>
      <c r="M23" s="50"/>
      <c r="N23" s="32"/>
    </row>
    <row r="24" spans="1:14" s="7" customFormat="1" ht="15.75" x14ac:dyDescent="0.3">
      <c r="A24" s="84"/>
      <c r="B24" s="85"/>
      <c r="C24" s="8"/>
      <c r="D24" s="8"/>
      <c r="E24" s="12"/>
      <c r="F24" s="15"/>
      <c r="G24" s="8"/>
      <c r="H24" s="8" t="s">
        <v>32</v>
      </c>
      <c r="I24" s="8"/>
      <c r="J24" s="13">
        <f>J20*0.035</f>
        <v>39.760000000000005</v>
      </c>
      <c r="K24" s="53"/>
      <c r="L24" s="51"/>
      <c r="M24" s="50"/>
      <c r="N24" s="32"/>
    </row>
    <row r="25" spans="1:14" s="7" customFormat="1" ht="15.75" x14ac:dyDescent="0.3">
      <c r="A25" s="84"/>
      <c r="B25" s="85"/>
      <c r="C25" s="8"/>
      <c r="D25" s="8"/>
      <c r="E25" s="12"/>
      <c r="F25" s="15"/>
      <c r="G25" s="8"/>
      <c r="H25" s="8" t="s">
        <v>33</v>
      </c>
      <c r="I25" s="8"/>
      <c r="J25" s="13">
        <v>24</v>
      </c>
      <c r="K25" s="53"/>
      <c r="L25" s="51"/>
      <c r="M25" s="50"/>
      <c r="N25" s="32"/>
    </row>
    <row r="26" spans="1:14" s="7" customFormat="1" ht="15.75" x14ac:dyDescent="0.3">
      <c r="A26" s="84"/>
      <c r="B26" s="85"/>
      <c r="C26" s="8"/>
      <c r="D26" s="8"/>
      <c r="E26" s="12"/>
      <c r="F26" s="15"/>
      <c r="G26" s="8"/>
      <c r="H26" s="8" t="s">
        <v>34</v>
      </c>
      <c r="I26" s="8"/>
      <c r="J26" s="13">
        <v>15</v>
      </c>
      <c r="K26" s="53"/>
      <c r="L26" s="51"/>
      <c r="M26" s="50"/>
      <c r="N26" s="32"/>
    </row>
    <row r="27" spans="1:14" s="7" customFormat="1" ht="15.75" x14ac:dyDescent="0.3">
      <c r="A27" s="84"/>
      <c r="B27" s="85"/>
      <c r="C27" s="8"/>
      <c r="D27" s="8"/>
      <c r="E27" s="12"/>
      <c r="F27" s="15"/>
      <c r="G27" s="8"/>
      <c r="H27" s="8" t="s">
        <v>35</v>
      </c>
      <c r="I27" s="8"/>
      <c r="J27" s="13">
        <f>(J20+J21+J24)*0.1</f>
        <v>119.57600000000001</v>
      </c>
      <c r="K27" s="53"/>
      <c r="L27" s="51"/>
      <c r="M27" s="50"/>
      <c r="N27" s="32"/>
    </row>
    <row r="28" spans="1:14" s="7" customFormat="1" ht="16.5" x14ac:dyDescent="0.35">
      <c r="A28" s="30"/>
      <c r="B28" s="28"/>
      <c r="C28" s="10"/>
      <c r="D28" s="11"/>
      <c r="E28" s="16"/>
      <c r="F28" s="42">
        <f>SUM(F20:F27)</f>
        <v>1570</v>
      </c>
      <c r="G28" s="17"/>
      <c r="H28" s="18"/>
      <c r="I28" s="19"/>
      <c r="J28" s="42">
        <f>SUM(J20:J27)</f>
        <v>1570.336</v>
      </c>
      <c r="K28" s="42"/>
      <c r="L28" s="42"/>
      <c r="M28" s="42"/>
      <c r="N28" s="31"/>
    </row>
    <row r="29" spans="1:14" s="7" customFormat="1" ht="16.5" x14ac:dyDescent="0.35">
      <c r="A29" s="84">
        <v>2155</v>
      </c>
      <c r="B29" s="85" t="s">
        <v>39</v>
      </c>
      <c r="C29" s="10"/>
      <c r="D29" s="11"/>
      <c r="E29" s="12" t="s">
        <v>40</v>
      </c>
      <c r="F29" s="44">
        <v>2800</v>
      </c>
      <c r="G29" s="11"/>
      <c r="H29" s="12" t="s">
        <v>41</v>
      </c>
      <c r="I29" s="8">
        <v>2570</v>
      </c>
      <c r="J29" s="13">
        <v>2570</v>
      </c>
      <c r="K29" s="50"/>
      <c r="L29" s="50"/>
      <c r="M29" s="50"/>
      <c r="N29" s="29"/>
    </row>
    <row r="30" spans="1:14" s="7" customFormat="1" ht="15.75" x14ac:dyDescent="0.3">
      <c r="A30" s="84"/>
      <c r="B30" s="85"/>
      <c r="C30" s="8"/>
      <c r="D30" s="8"/>
      <c r="E30" s="12" t="s">
        <v>42</v>
      </c>
      <c r="F30" s="44">
        <f>3281-F29</f>
        <v>481</v>
      </c>
      <c r="G30" s="8"/>
      <c r="H30" s="12" t="s">
        <v>43</v>
      </c>
      <c r="I30" s="8"/>
      <c r="J30" s="13">
        <v>13</v>
      </c>
      <c r="K30" s="51"/>
      <c r="L30" s="51"/>
      <c r="M30" s="50"/>
      <c r="N30" s="9"/>
    </row>
    <row r="31" spans="1:14" s="7" customFormat="1" ht="31.5" x14ac:dyDescent="0.3">
      <c r="A31" s="84"/>
      <c r="B31" s="85"/>
      <c r="C31" s="8"/>
      <c r="D31" s="8"/>
      <c r="E31" s="12"/>
      <c r="F31" s="44"/>
      <c r="G31" s="8"/>
      <c r="H31" s="12" t="s">
        <v>44</v>
      </c>
      <c r="I31" s="8"/>
      <c r="J31" s="13">
        <v>350</v>
      </c>
      <c r="K31" s="51"/>
      <c r="L31" s="51"/>
      <c r="M31" s="50"/>
      <c r="N31" s="9"/>
    </row>
    <row r="32" spans="1:14" s="7" customFormat="1" ht="15.75" x14ac:dyDescent="0.3">
      <c r="A32" s="84"/>
      <c r="B32" s="85"/>
      <c r="C32" s="8"/>
      <c r="D32" s="8"/>
      <c r="E32" s="12"/>
      <c r="F32" s="44"/>
      <c r="G32" s="8"/>
      <c r="H32" s="12" t="s">
        <v>45</v>
      </c>
      <c r="I32" s="8"/>
      <c r="J32" s="13">
        <f>SUM(J29+J31)*3.5%</f>
        <v>102.2</v>
      </c>
      <c r="K32" s="51"/>
      <c r="L32" s="51"/>
      <c r="M32" s="50"/>
      <c r="N32" s="9"/>
    </row>
    <row r="33" spans="1:14" s="7" customFormat="1" ht="31.5" x14ac:dyDescent="0.3">
      <c r="A33" s="84"/>
      <c r="B33" s="85"/>
      <c r="C33" s="8"/>
      <c r="D33" s="8"/>
      <c r="E33" s="12"/>
      <c r="F33" s="44"/>
      <c r="G33" s="8"/>
      <c r="H33" s="12" t="s">
        <v>46</v>
      </c>
      <c r="I33" s="8"/>
      <c r="J33" s="13">
        <v>20</v>
      </c>
      <c r="K33" s="51"/>
      <c r="L33" s="51"/>
      <c r="M33" s="50"/>
      <c r="N33" s="9"/>
    </row>
    <row r="34" spans="1:14" s="7" customFormat="1" ht="15.75" x14ac:dyDescent="0.3">
      <c r="A34" s="84"/>
      <c r="B34" s="85"/>
      <c r="C34" s="8"/>
      <c r="D34" s="8"/>
      <c r="E34" s="12"/>
      <c r="F34" s="44"/>
      <c r="G34" s="8"/>
      <c r="H34" s="12" t="s">
        <v>33</v>
      </c>
      <c r="I34" s="8"/>
      <c r="J34" s="13">
        <v>80</v>
      </c>
      <c r="K34" s="51"/>
      <c r="L34" s="51"/>
      <c r="M34" s="50"/>
      <c r="N34" s="9"/>
    </row>
    <row r="35" spans="1:14" s="7" customFormat="1" ht="15.75" x14ac:dyDescent="0.3">
      <c r="A35" s="84"/>
      <c r="B35" s="85"/>
      <c r="C35" s="8"/>
      <c r="D35" s="8"/>
      <c r="E35" s="12"/>
      <c r="F35" s="20"/>
      <c r="G35" s="8"/>
      <c r="H35" s="12" t="s">
        <v>47</v>
      </c>
      <c r="I35" s="8"/>
      <c r="J35" s="13">
        <f>SUM(J29+J31)*5%</f>
        <v>146</v>
      </c>
      <c r="K35" s="53"/>
      <c r="L35" s="51"/>
      <c r="M35" s="50"/>
      <c r="N35" s="32"/>
    </row>
    <row r="36" spans="1:14" s="7" customFormat="1" ht="16.5" x14ac:dyDescent="0.35">
      <c r="A36" s="30"/>
      <c r="B36" s="28"/>
      <c r="C36" s="10"/>
      <c r="D36" s="11"/>
      <c r="E36" s="16"/>
      <c r="F36" s="45">
        <f>SUM(F29:F35)</f>
        <v>3281</v>
      </c>
      <c r="G36" s="17"/>
      <c r="H36" s="18"/>
      <c r="I36" s="19"/>
      <c r="J36" s="42">
        <f>SUM(J29:J35)</f>
        <v>3281.2</v>
      </c>
      <c r="K36" s="42"/>
      <c r="L36" s="42"/>
      <c r="M36" s="42"/>
      <c r="N36" s="31"/>
    </row>
    <row r="37" spans="1:14" s="7" customFormat="1" ht="16.5" x14ac:dyDescent="0.35">
      <c r="A37" s="84">
        <v>2156</v>
      </c>
      <c r="B37" s="85" t="s">
        <v>48</v>
      </c>
      <c r="C37" s="10"/>
      <c r="D37" s="11"/>
      <c r="E37" s="12" t="s">
        <v>49</v>
      </c>
      <c r="F37" s="44">
        <v>1866.6669999999999</v>
      </c>
      <c r="G37" s="11"/>
      <c r="H37" s="12" t="s">
        <v>50</v>
      </c>
      <c r="I37" s="8"/>
      <c r="J37" s="13">
        <v>2065</v>
      </c>
      <c r="K37" s="50"/>
      <c r="L37" s="50"/>
      <c r="M37" s="50"/>
      <c r="N37" s="29"/>
    </row>
    <row r="38" spans="1:14" s="7" customFormat="1" ht="15.75" x14ac:dyDescent="0.3">
      <c r="A38" s="84"/>
      <c r="B38" s="85"/>
      <c r="C38" s="8"/>
      <c r="D38" s="8"/>
      <c r="E38" s="21" t="s">
        <v>51</v>
      </c>
      <c r="F38" s="46">
        <f>2662-F37-350</f>
        <v>445.33300000000008</v>
      </c>
      <c r="G38" s="8"/>
      <c r="H38" s="12" t="s">
        <v>43</v>
      </c>
      <c r="I38" s="8"/>
      <c r="J38" s="13">
        <v>15</v>
      </c>
      <c r="K38" s="51"/>
      <c r="L38" s="51"/>
      <c r="M38" s="50"/>
      <c r="N38" s="9"/>
    </row>
    <row r="39" spans="1:14" s="7" customFormat="1" ht="31.5" x14ac:dyDescent="0.3">
      <c r="A39" s="84"/>
      <c r="B39" s="85"/>
      <c r="C39" s="8"/>
      <c r="D39" s="8"/>
      <c r="E39" s="12" t="s">
        <v>52</v>
      </c>
      <c r="F39" s="15">
        <v>350</v>
      </c>
      <c r="G39" s="8"/>
      <c r="H39" s="12" t="s">
        <v>44</v>
      </c>
      <c r="I39" s="8"/>
      <c r="J39" s="13">
        <v>300</v>
      </c>
      <c r="K39" s="53"/>
      <c r="L39" s="51"/>
      <c r="M39" s="50"/>
      <c r="N39" s="32"/>
    </row>
    <row r="40" spans="1:14" s="7" customFormat="1" ht="15.75" x14ac:dyDescent="0.3">
      <c r="A40" s="84"/>
      <c r="B40" s="85"/>
      <c r="C40" s="8"/>
      <c r="D40" s="8"/>
      <c r="E40" s="12"/>
      <c r="F40" s="15"/>
      <c r="G40" s="8"/>
      <c r="H40" s="12" t="s">
        <v>45</v>
      </c>
      <c r="I40" s="8"/>
      <c r="J40" s="13">
        <f>SUM(J37+J38+J39)*3.5%</f>
        <v>83.300000000000011</v>
      </c>
      <c r="K40" s="53"/>
      <c r="L40" s="51"/>
      <c r="M40" s="50"/>
      <c r="N40" s="32"/>
    </row>
    <row r="41" spans="1:14" s="7" customFormat="1" ht="31.5" x14ac:dyDescent="0.3">
      <c r="A41" s="84"/>
      <c r="B41" s="85"/>
      <c r="C41" s="8"/>
      <c r="D41" s="8"/>
      <c r="E41" s="12"/>
      <c r="F41" s="15"/>
      <c r="G41" s="8"/>
      <c r="H41" s="12" t="s">
        <v>46</v>
      </c>
      <c r="I41" s="8"/>
      <c r="J41" s="13">
        <v>20</v>
      </c>
      <c r="K41" s="53"/>
      <c r="L41" s="51"/>
      <c r="M41" s="50"/>
      <c r="N41" s="32"/>
    </row>
    <row r="42" spans="1:14" s="7" customFormat="1" ht="15.75" x14ac:dyDescent="0.3">
      <c r="A42" s="84"/>
      <c r="B42" s="85"/>
      <c r="C42" s="8"/>
      <c r="D42" s="8"/>
      <c r="E42" s="12"/>
      <c r="F42" s="15"/>
      <c r="G42" s="8"/>
      <c r="H42" s="12" t="s">
        <v>33</v>
      </c>
      <c r="I42" s="8"/>
      <c r="J42" s="13">
        <v>60</v>
      </c>
      <c r="K42" s="53"/>
      <c r="L42" s="51"/>
      <c r="M42" s="50"/>
      <c r="N42" s="32"/>
    </row>
    <row r="43" spans="1:14" s="7" customFormat="1" ht="15.75" x14ac:dyDescent="0.3">
      <c r="A43" s="84"/>
      <c r="B43" s="85"/>
      <c r="C43" s="8"/>
      <c r="D43" s="8"/>
      <c r="E43" s="12"/>
      <c r="F43" s="15"/>
      <c r="G43" s="8"/>
      <c r="H43" s="12" t="s">
        <v>47</v>
      </c>
      <c r="I43" s="8"/>
      <c r="J43" s="13">
        <f>SUM(J37+J39)*5%</f>
        <v>118.25</v>
      </c>
      <c r="K43" s="53"/>
      <c r="L43" s="51"/>
      <c r="M43" s="50"/>
      <c r="N43" s="32"/>
    </row>
    <row r="44" spans="1:14" s="7" customFormat="1" ht="16.5" x14ac:dyDescent="0.35">
      <c r="A44" s="30"/>
      <c r="B44" s="28"/>
      <c r="C44" s="10"/>
      <c r="D44" s="11"/>
      <c r="E44" s="16"/>
      <c r="F44" s="42">
        <f>SUM(F37:F39)</f>
        <v>2662</v>
      </c>
      <c r="G44" s="17"/>
      <c r="H44" s="18"/>
      <c r="I44" s="19"/>
      <c r="J44" s="42">
        <f>SUM(J37:J43)</f>
        <v>2661.55</v>
      </c>
      <c r="K44" s="42"/>
      <c r="L44" s="42"/>
      <c r="M44" s="42"/>
      <c r="N44" s="31"/>
    </row>
    <row r="45" spans="1:14" s="7" customFormat="1" ht="16.5" x14ac:dyDescent="0.35">
      <c r="A45" s="84">
        <v>2160</v>
      </c>
      <c r="B45" s="85" t="s">
        <v>53</v>
      </c>
      <c r="C45" s="10"/>
      <c r="D45" s="11"/>
      <c r="E45" s="12" t="s">
        <v>49</v>
      </c>
      <c r="F45" s="44">
        <v>998</v>
      </c>
      <c r="G45" s="11"/>
      <c r="H45" s="12" t="s">
        <v>54</v>
      </c>
      <c r="I45" s="8"/>
      <c r="J45" s="13">
        <f>2058-512</f>
        <v>1546</v>
      </c>
      <c r="K45" s="50"/>
      <c r="L45" s="50"/>
      <c r="M45" s="50"/>
      <c r="N45" s="29"/>
    </row>
    <row r="46" spans="1:14" s="7" customFormat="1" ht="15.75" x14ac:dyDescent="0.3">
      <c r="A46" s="84"/>
      <c r="B46" s="85"/>
      <c r="C46" s="8"/>
      <c r="D46" s="8"/>
      <c r="E46" s="21" t="s">
        <v>51</v>
      </c>
      <c r="F46" s="46">
        <v>300</v>
      </c>
      <c r="G46" s="8"/>
      <c r="H46" s="12" t="s">
        <v>55</v>
      </c>
      <c r="I46" s="8"/>
      <c r="J46" s="13">
        <v>50</v>
      </c>
      <c r="K46" s="51"/>
      <c r="L46" s="51"/>
      <c r="M46" s="50"/>
      <c r="N46" s="9"/>
    </row>
    <row r="47" spans="1:14" s="7" customFormat="1" ht="15.75" x14ac:dyDescent="0.3">
      <c r="A47" s="84"/>
      <c r="B47" s="85"/>
      <c r="C47" s="8"/>
      <c r="D47" s="8"/>
      <c r="E47" s="12" t="s">
        <v>42</v>
      </c>
      <c r="F47" s="15">
        <v>500</v>
      </c>
      <c r="G47" s="8"/>
      <c r="H47" s="12" t="s">
        <v>56</v>
      </c>
      <c r="I47" s="8"/>
      <c r="J47" s="13">
        <v>50</v>
      </c>
      <c r="K47" s="53"/>
      <c r="L47" s="51"/>
      <c r="M47" s="50"/>
      <c r="N47" s="32"/>
    </row>
    <row r="48" spans="1:14" s="7" customFormat="1" ht="15.75" x14ac:dyDescent="0.3">
      <c r="A48" s="84"/>
      <c r="B48" s="85"/>
      <c r="C48" s="8"/>
      <c r="D48" s="8"/>
      <c r="E48" s="12"/>
      <c r="F48" s="15"/>
      <c r="G48" s="8"/>
      <c r="H48" s="12" t="s">
        <v>57</v>
      </c>
      <c r="I48" s="8"/>
      <c r="J48" s="13">
        <v>53</v>
      </c>
      <c r="K48" s="53"/>
      <c r="L48" s="51"/>
      <c r="M48" s="50"/>
      <c r="N48" s="32"/>
    </row>
    <row r="49" spans="1:14" s="7" customFormat="1" ht="15.75" x14ac:dyDescent="0.3">
      <c r="A49" s="84"/>
      <c r="B49" s="85"/>
      <c r="C49" s="8"/>
      <c r="D49" s="8"/>
      <c r="E49" s="12"/>
      <c r="F49" s="15"/>
      <c r="G49" s="8"/>
      <c r="H49" s="12" t="s">
        <v>58</v>
      </c>
      <c r="I49" s="8"/>
      <c r="J49" s="13">
        <v>23</v>
      </c>
      <c r="K49" s="53"/>
      <c r="L49" s="51"/>
      <c r="M49" s="50"/>
      <c r="N49" s="32"/>
    </row>
    <row r="50" spans="1:14" s="7" customFormat="1" ht="15.75" x14ac:dyDescent="0.3">
      <c r="A50" s="84"/>
      <c r="B50" s="85"/>
      <c r="C50" s="8"/>
      <c r="D50" s="8"/>
      <c r="E50" s="12"/>
      <c r="F50" s="15"/>
      <c r="G50" s="8"/>
      <c r="H50" s="12" t="s">
        <v>59</v>
      </c>
      <c r="I50" s="8"/>
      <c r="J50" s="13">
        <f>(SUM(J45:J46))*0.035</f>
        <v>55.860000000000007</v>
      </c>
      <c r="K50" s="53"/>
      <c r="L50" s="51"/>
      <c r="M50" s="50"/>
      <c r="N50" s="32"/>
    </row>
    <row r="51" spans="1:14" s="7" customFormat="1" ht="15.75" x14ac:dyDescent="0.3">
      <c r="A51" s="84"/>
      <c r="B51" s="85"/>
      <c r="C51" s="8"/>
      <c r="D51" s="8"/>
      <c r="E51" s="12"/>
      <c r="F51" s="22"/>
      <c r="G51" s="8"/>
      <c r="H51" s="12" t="s">
        <v>60</v>
      </c>
      <c r="I51" s="8"/>
      <c r="J51" s="13">
        <v>20</v>
      </c>
      <c r="K51" s="53"/>
      <c r="L51" s="51"/>
      <c r="M51" s="50"/>
      <c r="N51" s="32"/>
    </row>
    <row r="52" spans="1:14" s="7" customFormat="1" ht="16.5" x14ac:dyDescent="0.35">
      <c r="A52" s="30"/>
      <c r="B52" s="28"/>
      <c r="C52" s="10"/>
      <c r="D52" s="11"/>
      <c r="E52" s="16"/>
      <c r="F52" s="42">
        <f>SUM(F45:F47)</f>
        <v>1798</v>
      </c>
      <c r="G52" s="17"/>
      <c r="H52" s="18"/>
      <c r="I52" s="19"/>
      <c r="J52" s="42">
        <f>SUM(J45:J51)</f>
        <v>1797.86</v>
      </c>
      <c r="K52" s="42"/>
      <c r="L52" s="42"/>
      <c r="M52" s="42"/>
      <c r="N52" s="31"/>
    </row>
    <row r="53" spans="1:14" s="7" customFormat="1" ht="16.5" x14ac:dyDescent="0.35">
      <c r="A53" s="84">
        <v>2157</v>
      </c>
      <c r="B53" s="85" t="s">
        <v>61</v>
      </c>
      <c r="C53" s="10"/>
      <c r="D53" s="11"/>
      <c r="E53" s="12" t="s">
        <v>62</v>
      </c>
      <c r="F53" s="43">
        <v>2680</v>
      </c>
      <c r="G53" s="11"/>
      <c r="H53" s="8" t="s">
        <v>63</v>
      </c>
      <c r="I53" s="8"/>
      <c r="J53" s="13">
        <v>3350</v>
      </c>
      <c r="K53" s="50"/>
      <c r="L53" s="50"/>
      <c r="M53" s="50"/>
      <c r="N53" s="29"/>
    </row>
    <row r="54" spans="1:14" s="7" customFormat="1" ht="15.75" x14ac:dyDescent="0.3">
      <c r="A54" s="84"/>
      <c r="B54" s="85"/>
      <c r="C54" s="8"/>
      <c r="D54" s="8"/>
      <c r="E54" s="12" t="s">
        <v>64</v>
      </c>
      <c r="F54" s="43">
        <v>670</v>
      </c>
      <c r="G54" s="8"/>
      <c r="H54" s="8"/>
      <c r="I54" s="8"/>
      <c r="J54" s="13"/>
      <c r="K54" s="51"/>
      <c r="L54" s="51"/>
      <c r="M54" s="50"/>
      <c r="N54" s="9"/>
    </row>
    <row r="55" spans="1:14" s="7" customFormat="1" ht="16.5" x14ac:dyDescent="0.35">
      <c r="A55" s="30"/>
      <c r="B55" s="28"/>
      <c r="C55" s="10"/>
      <c r="D55" s="11"/>
      <c r="E55" s="16"/>
      <c r="F55" s="42">
        <f>SUM(F53:F54)</f>
        <v>3350</v>
      </c>
      <c r="G55" s="17"/>
      <c r="H55" s="18"/>
      <c r="I55" s="19"/>
      <c r="J55" s="42">
        <f>SUM(J53:J54)</f>
        <v>3350</v>
      </c>
      <c r="K55" s="42"/>
      <c r="L55" s="42"/>
      <c r="M55" s="42"/>
      <c r="N55" s="31"/>
    </row>
    <row r="56" spans="1:14" s="7" customFormat="1" ht="16.5" x14ac:dyDescent="0.35">
      <c r="A56" s="84">
        <v>2158</v>
      </c>
      <c r="B56" s="85" t="s">
        <v>65</v>
      </c>
      <c r="C56" s="10"/>
      <c r="D56" s="11"/>
      <c r="E56" s="12" t="s">
        <v>62</v>
      </c>
      <c r="F56" s="43">
        <v>2680</v>
      </c>
      <c r="G56" s="11"/>
      <c r="H56" s="8" t="s">
        <v>63</v>
      </c>
      <c r="I56" s="8"/>
      <c r="J56" s="13">
        <v>3350</v>
      </c>
      <c r="K56" s="50"/>
      <c r="L56" s="50"/>
      <c r="M56" s="50"/>
      <c r="N56" s="29"/>
    </row>
    <row r="57" spans="1:14" s="7" customFormat="1" ht="15.75" x14ac:dyDescent="0.3">
      <c r="A57" s="84"/>
      <c r="B57" s="85"/>
      <c r="C57" s="8"/>
      <c r="D57" s="8"/>
      <c r="E57" s="12" t="s">
        <v>66</v>
      </c>
      <c r="F57" s="43">
        <v>670</v>
      </c>
      <c r="G57" s="8"/>
      <c r="H57" s="8"/>
      <c r="I57" s="8"/>
      <c r="J57" s="13"/>
      <c r="K57" s="51"/>
      <c r="L57" s="51"/>
      <c r="M57" s="50"/>
      <c r="N57" s="29"/>
    </row>
    <row r="58" spans="1:14" s="7" customFormat="1" ht="16.5" x14ac:dyDescent="0.35">
      <c r="A58" s="30"/>
      <c r="B58" s="28"/>
      <c r="C58" s="10"/>
      <c r="D58" s="11"/>
      <c r="E58" s="16"/>
      <c r="F58" s="42">
        <f>SUM(F56:F57)</f>
        <v>3350</v>
      </c>
      <c r="G58" s="17"/>
      <c r="H58" s="18"/>
      <c r="I58" s="19"/>
      <c r="J58" s="42">
        <f>SUM(J56:J57)</f>
        <v>3350</v>
      </c>
      <c r="K58" s="42"/>
      <c r="L58" s="42"/>
      <c r="M58" s="42"/>
      <c r="N58" s="31"/>
    </row>
    <row r="59" spans="1:14" s="7" customFormat="1" ht="16.5" x14ac:dyDescent="0.35">
      <c r="A59" s="84">
        <v>1816</v>
      </c>
      <c r="B59" s="85" t="s">
        <v>67</v>
      </c>
      <c r="C59" s="10"/>
      <c r="D59" s="11"/>
      <c r="E59" s="12" t="s">
        <v>68</v>
      </c>
      <c r="F59" s="43">
        <v>84</v>
      </c>
      <c r="G59" s="11"/>
      <c r="H59" s="8" t="s">
        <v>69</v>
      </c>
      <c r="I59" s="8"/>
      <c r="J59" s="13">
        <v>83.5</v>
      </c>
      <c r="K59" s="50"/>
      <c r="L59" s="50">
        <v>83.5</v>
      </c>
      <c r="M59" s="50">
        <v>84</v>
      </c>
      <c r="N59" s="29"/>
    </row>
    <row r="60" spans="1:14" s="7" customFormat="1" ht="15.75" x14ac:dyDescent="0.3">
      <c r="A60" s="84"/>
      <c r="B60" s="85"/>
      <c r="C60" s="8"/>
      <c r="D60" s="8"/>
      <c r="E60" s="12"/>
      <c r="F60" s="43"/>
      <c r="G60" s="8"/>
      <c r="H60" s="8"/>
      <c r="I60" s="8"/>
      <c r="J60" s="13"/>
      <c r="K60" s="51">
        <v>1500</v>
      </c>
      <c r="L60" s="51"/>
      <c r="M60" s="50">
        <v>1500</v>
      </c>
      <c r="N60" s="9" t="s">
        <v>70</v>
      </c>
    </row>
    <row r="61" spans="1:14" s="7" customFormat="1" ht="16.5" x14ac:dyDescent="0.3">
      <c r="A61" s="84"/>
      <c r="B61" s="85"/>
      <c r="C61" s="8"/>
      <c r="D61" s="8"/>
      <c r="E61" s="12"/>
      <c r="F61" s="15"/>
      <c r="G61" s="8"/>
      <c r="H61" s="8"/>
      <c r="I61" s="8"/>
      <c r="J61" s="52"/>
      <c r="K61" s="53">
        <v>1966</v>
      </c>
      <c r="L61" s="51"/>
      <c r="M61" s="50">
        <v>1966</v>
      </c>
      <c r="N61" s="32" t="s">
        <v>71</v>
      </c>
    </row>
    <row r="62" spans="1:14" s="7" customFormat="1" ht="16.5" x14ac:dyDescent="0.35">
      <c r="A62" s="30"/>
      <c r="B62" s="28"/>
      <c r="C62" s="10"/>
      <c r="D62" s="11"/>
      <c r="E62" s="16"/>
      <c r="F62" s="42">
        <f>SUM(F59:F61)</f>
        <v>84</v>
      </c>
      <c r="G62" s="17"/>
      <c r="H62" s="18"/>
      <c r="I62" s="19"/>
      <c r="J62" s="42">
        <f>SUM(J59:J61)</f>
        <v>83.5</v>
      </c>
      <c r="K62" s="42">
        <f>SUM(K60:K61)</f>
        <v>3466</v>
      </c>
      <c r="L62" s="42">
        <f>SUM(L59:L61)</f>
        <v>83.5</v>
      </c>
      <c r="M62" s="42">
        <f>SUM(M59:M61)</f>
        <v>3550</v>
      </c>
      <c r="N62" s="31"/>
    </row>
    <row r="63" spans="1:14" s="7" customFormat="1" ht="47.25" x14ac:dyDescent="0.35">
      <c r="A63" s="74">
        <v>2159</v>
      </c>
      <c r="B63" s="75" t="s">
        <v>72</v>
      </c>
      <c r="C63" s="10"/>
      <c r="D63" s="11"/>
      <c r="E63" s="12" t="s">
        <v>73</v>
      </c>
      <c r="F63" s="43">
        <v>6000</v>
      </c>
      <c r="G63" s="11"/>
      <c r="H63" s="8" t="s">
        <v>74</v>
      </c>
      <c r="I63" s="8"/>
      <c r="J63" s="13">
        <v>6000</v>
      </c>
      <c r="K63" s="50"/>
      <c r="L63" s="50"/>
      <c r="M63" s="50"/>
      <c r="N63" s="29" t="s">
        <v>98</v>
      </c>
    </row>
    <row r="64" spans="1:14" s="7" customFormat="1" ht="16.5" x14ac:dyDescent="0.35">
      <c r="A64" s="30"/>
      <c r="B64" s="28"/>
      <c r="C64" s="10"/>
      <c r="D64" s="11"/>
      <c r="E64" s="16"/>
      <c r="F64" s="42">
        <f>SUM(F63:F63)</f>
        <v>6000</v>
      </c>
      <c r="G64" s="17"/>
      <c r="H64" s="18"/>
      <c r="I64" s="19"/>
      <c r="J64" s="42">
        <f>SUM(J63:J63)</f>
        <v>6000</v>
      </c>
      <c r="K64" s="42"/>
      <c r="L64" s="42"/>
      <c r="M64" s="42"/>
      <c r="N64" s="31"/>
    </row>
    <row r="65" spans="1:14" s="7" customFormat="1" ht="15.75" x14ac:dyDescent="0.3">
      <c r="A65" s="72">
        <v>1910</v>
      </c>
      <c r="B65" s="71" t="s">
        <v>75</v>
      </c>
      <c r="C65" s="8"/>
      <c r="D65" s="8"/>
      <c r="E65" s="12" t="s">
        <v>76</v>
      </c>
      <c r="F65" s="43">
        <v>165</v>
      </c>
      <c r="G65" s="8"/>
      <c r="H65" s="8" t="s">
        <v>77</v>
      </c>
      <c r="I65" s="8"/>
      <c r="J65" s="13">
        <v>165</v>
      </c>
      <c r="K65" s="51">
        <v>1270</v>
      </c>
      <c r="L65" s="51">
        <v>165</v>
      </c>
      <c r="M65" s="50">
        <f>K65+L65</f>
        <v>1435</v>
      </c>
      <c r="N65" s="9"/>
    </row>
    <row r="66" spans="1:14" s="7" customFormat="1" ht="16.5" x14ac:dyDescent="0.35">
      <c r="A66" s="30"/>
      <c r="B66" s="28"/>
      <c r="C66" s="10"/>
      <c r="D66" s="11"/>
      <c r="E66" s="16"/>
      <c r="F66" s="42"/>
      <c r="G66" s="17"/>
      <c r="H66" s="18"/>
      <c r="I66" s="19"/>
      <c r="J66" s="42">
        <f>SUM(J65:J65)</f>
        <v>165</v>
      </c>
      <c r="K66" s="42">
        <f>SUM(K65:K65)</f>
        <v>1270</v>
      </c>
      <c r="L66" s="42">
        <f>SUM(L65:L65)</f>
        <v>165</v>
      </c>
      <c r="M66" s="42">
        <f>SUM(M65:M65)</f>
        <v>1435</v>
      </c>
      <c r="N66" s="31"/>
    </row>
    <row r="67" spans="1:14" ht="16.5" x14ac:dyDescent="0.3">
      <c r="A67" s="82">
        <v>2002</v>
      </c>
      <c r="B67" s="83" t="s">
        <v>78</v>
      </c>
      <c r="C67" s="23"/>
      <c r="D67" s="23"/>
      <c r="E67" s="23" t="s">
        <v>42</v>
      </c>
      <c r="F67" s="47">
        <v>172</v>
      </c>
      <c r="G67" s="23"/>
      <c r="H67" s="23" t="s">
        <v>101</v>
      </c>
      <c r="I67" s="23"/>
      <c r="J67" s="54">
        <v>172</v>
      </c>
      <c r="K67" s="54">
        <v>178</v>
      </c>
      <c r="L67" s="54">
        <v>-178</v>
      </c>
      <c r="M67" s="54">
        <f t="shared" ref="M67:M74" si="0">SUM(K67:L67)</f>
        <v>0</v>
      </c>
      <c r="N67" s="33" t="s">
        <v>79</v>
      </c>
    </row>
    <row r="68" spans="1:14" ht="16.5" x14ac:dyDescent="0.3">
      <c r="A68" s="82"/>
      <c r="B68" s="83"/>
      <c r="C68" s="23"/>
      <c r="D68" s="23"/>
      <c r="E68" s="23"/>
      <c r="F68" s="47"/>
      <c r="G68" s="23"/>
      <c r="H68" s="23"/>
      <c r="I68" s="23"/>
      <c r="J68" s="54"/>
      <c r="K68" s="54"/>
      <c r="L68" s="54">
        <v>350</v>
      </c>
      <c r="M68" s="54">
        <f t="shared" si="0"/>
        <v>350</v>
      </c>
      <c r="N68" s="33" t="s">
        <v>80</v>
      </c>
    </row>
    <row r="69" spans="1:14" s="7" customFormat="1" ht="16.5" x14ac:dyDescent="0.35">
      <c r="A69" s="30"/>
      <c r="B69" s="28"/>
      <c r="C69" s="10"/>
      <c r="D69" s="11"/>
      <c r="E69" s="16"/>
      <c r="F69" s="42">
        <f>SUM(F67:F68)</f>
        <v>172</v>
      </c>
      <c r="G69" s="17"/>
      <c r="H69" s="18"/>
      <c r="I69" s="19"/>
      <c r="J69" s="42"/>
      <c r="K69" s="42">
        <f>SUM(K67:K68)</f>
        <v>178</v>
      </c>
      <c r="L69" s="42">
        <f>SUM(L67:L68)</f>
        <v>172</v>
      </c>
      <c r="M69" s="42">
        <f t="shared" si="0"/>
        <v>350</v>
      </c>
      <c r="N69" s="31"/>
    </row>
    <row r="70" spans="1:14" ht="16.5" x14ac:dyDescent="0.3">
      <c r="A70" s="82">
        <v>2060</v>
      </c>
      <c r="B70" s="83" t="s">
        <v>81</v>
      </c>
      <c r="C70" s="23"/>
      <c r="D70" s="23"/>
      <c r="E70" s="23" t="s">
        <v>42</v>
      </c>
      <c r="F70" s="47">
        <v>100</v>
      </c>
      <c r="G70" s="23"/>
      <c r="H70" s="23" t="s">
        <v>82</v>
      </c>
      <c r="I70" s="23"/>
      <c r="J70" s="54">
        <v>350</v>
      </c>
      <c r="K70" s="54">
        <v>1068</v>
      </c>
      <c r="L70" s="54">
        <v>0</v>
      </c>
      <c r="M70" s="54">
        <f t="shared" si="0"/>
        <v>1068</v>
      </c>
      <c r="N70" s="33" t="s">
        <v>83</v>
      </c>
    </row>
    <row r="71" spans="1:14" ht="16.5" x14ac:dyDescent="0.3">
      <c r="A71" s="82"/>
      <c r="B71" s="83"/>
      <c r="C71" s="23"/>
      <c r="D71" s="23"/>
      <c r="E71" s="23" t="s">
        <v>84</v>
      </c>
      <c r="F71" s="47">
        <v>332</v>
      </c>
      <c r="G71" s="23"/>
      <c r="H71" s="23"/>
      <c r="I71" s="23"/>
      <c r="J71" s="54"/>
      <c r="K71" s="54"/>
      <c r="L71" s="54">
        <v>100</v>
      </c>
      <c r="M71" s="54">
        <f t="shared" si="0"/>
        <v>100</v>
      </c>
      <c r="N71" s="33" t="s">
        <v>80</v>
      </c>
    </row>
    <row r="72" spans="1:14" ht="16.5" x14ac:dyDescent="0.3">
      <c r="A72" s="82"/>
      <c r="B72" s="83"/>
      <c r="C72" s="23"/>
      <c r="D72" s="23"/>
      <c r="E72" s="23" t="s">
        <v>86</v>
      </c>
      <c r="F72" s="47">
        <v>57</v>
      </c>
      <c r="G72" s="23"/>
      <c r="H72" s="23"/>
      <c r="I72" s="23"/>
      <c r="J72" s="54"/>
      <c r="K72" s="54"/>
      <c r="L72" s="54">
        <v>332</v>
      </c>
      <c r="M72" s="54">
        <f t="shared" si="0"/>
        <v>332</v>
      </c>
      <c r="N72" s="33" t="s">
        <v>85</v>
      </c>
    </row>
    <row r="73" spans="1:14" ht="16.5" x14ac:dyDescent="0.3">
      <c r="A73" s="82"/>
      <c r="B73" s="83"/>
      <c r="C73" s="23"/>
      <c r="D73" s="23"/>
      <c r="E73" s="23" t="s">
        <v>88</v>
      </c>
      <c r="F73" s="47">
        <v>143</v>
      </c>
      <c r="G73" s="23"/>
      <c r="H73" s="23"/>
      <c r="I73" s="23"/>
      <c r="J73" s="54"/>
      <c r="K73" s="54"/>
      <c r="L73" s="54">
        <v>57</v>
      </c>
      <c r="M73" s="54">
        <f t="shared" si="0"/>
        <v>57</v>
      </c>
      <c r="N73" s="33" t="s">
        <v>87</v>
      </c>
    </row>
    <row r="74" spans="1:14" ht="16.5" x14ac:dyDescent="0.3">
      <c r="A74" s="82"/>
      <c r="B74" s="83"/>
      <c r="C74" s="23"/>
      <c r="D74" s="23"/>
      <c r="E74" s="23"/>
      <c r="F74" s="47"/>
      <c r="G74" s="23"/>
      <c r="H74" s="23"/>
      <c r="I74" s="23"/>
      <c r="J74" s="54"/>
      <c r="K74" s="54"/>
      <c r="L74" s="54">
        <v>143</v>
      </c>
      <c r="M74" s="54">
        <f t="shared" si="0"/>
        <v>143</v>
      </c>
      <c r="N74" s="33"/>
    </row>
    <row r="75" spans="1:14" s="7" customFormat="1" ht="16.5" x14ac:dyDescent="0.35">
      <c r="A75" s="30"/>
      <c r="B75" s="28"/>
      <c r="C75" s="10"/>
      <c r="D75" s="11"/>
      <c r="E75" s="16"/>
      <c r="F75" s="42">
        <f>SUM(F70:F73)</f>
        <v>632</v>
      </c>
      <c r="G75" s="17"/>
      <c r="H75" s="18"/>
      <c r="I75" s="19"/>
      <c r="J75" s="42"/>
      <c r="K75" s="42">
        <f>SUM(K70:K74)</f>
        <v>1068</v>
      </c>
      <c r="L75" s="42">
        <f>SUM(L70:L74)</f>
        <v>632</v>
      </c>
      <c r="M75" s="42">
        <f>SUM(M70:M74)</f>
        <v>1700</v>
      </c>
      <c r="N75" s="31"/>
    </row>
    <row r="76" spans="1:14" ht="16.5" x14ac:dyDescent="0.3">
      <c r="A76" s="82">
        <v>2095</v>
      </c>
      <c r="B76" s="83" t="s">
        <v>89</v>
      </c>
      <c r="C76" s="23"/>
      <c r="D76" s="23"/>
      <c r="E76" s="23"/>
      <c r="F76" s="47" t="s">
        <v>24</v>
      </c>
      <c r="G76" s="23"/>
      <c r="H76" s="23"/>
      <c r="I76" s="23"/>
      <c r="J76" s="54"/>
      <c r="K76" s="54">
        <v>110</v>
      </c>
      <c r="L76" s="54"/>
      <c r="M76" s="54">
        <f>SUM(K76:L76)</f>
        <v>110</v>
      </c>
      <c r="N76" s="73" t="s">
        <v>90</v>
      </c>
    </row>
    <row r="77" spans="1:14" ht="16.5" x14ac:dyDescent="0.3">
      <c r="A77" s="82"/>
      <c r="B77" s="83" t="s">
        <v>91</v>
      </c>
      <c r="C77" s="23"/>
      <c r="D77" s="23"/>
      <c r="E77" s="23" t="s">
        <v>92</v>
      </c>
      <c r="F77" s="47">
        <v>70</v>
      </c>
      <c r="G77" s="23"/>
      <c r="H77" s="23"/>
      <c r="I77" s="23"/>
      <c r="J77" s="54">
        <v>70</v>
      </c>
      <c r="K77" s="54"/>
      <c r="L77" s="54">
        <v>70</v>
      </c>
      <c r="M77" s="54">
        <f>SUM(K77:L77)</f>
        <v>70</v>
      </c>
      <c r="N77" s="33" t="s">
        <v>93</v>
      </c>
    </row>
    <row r="78" spans="1:14" s="7" customFormat="1" ht="16.5" x14ac:dyDescent="0.35">
      <c r="A78" s="30"/>
      <c r="B78" s="28"/>
      <c r="C78" s="10"/>
      <c r="D78" s="11"/>
      <c r="E78" s="16"/>
      <c r="F78" s="42">
        <f>SUM(F77:F77)</f>
        <v>70</v>
      </c>
      <c r="G78" s="17"/>
      <c r="H78" s="18"/>
      <c r="I78" s="19"/>
      <c r="J78" s="42">
        <f>SUM(J77:J77)</f>
        <v>70</v>
      </c>
      <c r="K78" s="42">
        <f>SUM(K76:K77)</f>
        <v>110</v>
      </c>
      <c r="L78" s="42">
        <f>SUM(L76:L77)</f>
        <v>70</v>
      </c>
      <c r="M78" s="42">
        <f>SUM(M76:M77)</f>
        <v>180</v>
      </c>
      <c r="N78" s="31"/>
    </row>
    <row r="79" spans="1:14" s="7" customFormat="1" ht="32.25" x14ac:dyDescent="0.35">
      <c r="A79" s="84">
        <v>2045</v>
      </c>
      <c r="B79" s="85" t="s">
        <v>94</v>
      </c>
      <c r="C79" s="10"/>
      <c r="D79" s="11"/>
      <c r="E79" s="12" t="s">
        <v>95</v>
      </c>
      <c r="F79" s="43">
        <v>132</v>
      </c>
      <c r="G79" s="11"/>
      <c r="H79" s="8" t="s">
        <v>96</v>
      </c>
      <c r="I79" s="8"/>
      <c r="J79" s="56">
        <v>132</v>
      </c>
      <c r="K79" s="14">
        <v>2643</v>
      </c>
      <c r="L79" s="14"/>
      <c r="M79" s="14">
        <f>SUM(J79:L79)</f>
        <v>2775</v>
      </c>
      <c r="N79" s="29" t="s">
        <v>24</v>
      </c>
    </row>
    <row r="80" spans="1:14" s="7" customFormat="1" ht="15.75" x14ac:dyDescent="0.3">
      <c r="A80" s="84"/>
      <c r="B80" s="85"/>
      <c r="C80" s="8"/>
      <c r="D80" s="8"/>
      <c r="E80" s="12" t="s">
        <v>24</v>
      </c>
      <c r="F80" s="43"/>
      <c r="G80" s="8"/>
      <c r="H80" s="8"/>
      <c r="I80" s="8"/>
      <c r="J80" s="13"/>
      <c r="K80" s="51"/>
      <c r="L80" s="51">
        <v>132</v>
      </c>
      <c r="M80" s="50"/>
      <c r="N80" s="9" t="s">
        <v>102</v>
      </c>
    </row>
    <row r="81" spans="1:14" s="7" customFormat="1" ht="16.5" x14ac:dyDescent="0.35">
      <c r="A81" s="30"/>
      <c r="B81" s="28"/>
      <c r="C81" s="10"/>
      <c r="D81" s="11"/>
      <c r="E81" s="16"/>
      <c r="F81" s="42">
        <f>SUM(F79:F80)</f>
        <v>132</v>
      </c>
      <c r="G81" s="17"/>
      <c r="H81" s="18"/>
      <c r="I81" s="19"/>
      <c r="J81" s="42">
        <f>SUM(J79:J80)</f>
        <v>132</v>
      </c>
      <c r="K81" s="42">
        <f>SUM(K79:K80)</f>
        <v>2643</v>
      </c>
      <c r="L81" s="42">
        <f>SUM(L79:L80)</f>
        <v>132</v>
      </c>
      <c r="M81" s="42">
        <f>SUM(M79:M80)</f>
        <v>2775</v>
      </c>
      <c r="N81" s="31"/>
    </row>
    <row r="82" spans="1:14" ht="32.25" x14ac:dyDescent="0.35">
      <c r="A82" s="76">
        <v>2045</v>
      </c>
      <c r="B82" s="77" t="s">
        <v>103</v>
      </c>
      <c r="C82" s="59"/>
      <c r="D82" s="60"/>
      <c r="E82" s="61" t="s">
        <v>104</v>
      </c>
      <c r="F82" s="63">
        <v>70</v>
      </c>
      <c r="G82" s="60"/>
      <c r="H82" s="63" t="s">
        <v>105</v>
      </c>
      <c r="I82" s="63"/>
      <c r="J82" s="64">
        <v>70</v>
      </c>
      <c r="K82" s="78" t="s">
        <v>24</v>
      </c>
      <c r="L82" s="78"/>
      <c r="M82" s="78"/>
      <c r="N82" s="66" t="s">
        <v>24</v>
      </c>
    </row>
    <row r="83" spans="1:14" ht="18" thickBot="1" x14ac:dyDescent="0.4">
      <c r="A83" s="79"/>
      <c r="B83" s="80"/>
      <c r="C83" s="34"/>
      <c r="D83" s="35"/>
      <c r="E83" s="36"/>
      <c r="F83" s="81">
        <f>SUM(F82:F82)</f>
        <v>70</v>
      </c>
      <c r="G83" s="37"/>
      <c r="H83" s="38"/>
      <c r="I83" s="39"/>
      <c r="J83" s="81">
        <f>SUM(J82:J82)</f>
        <v>70</v>
      </c>
      <c r="K83" s="81">
        <f>SUM(K82:K82)</f>
        <v>0</v>
      </c>
      <c r="L83" s="81">
        <f>SUM(L82:L82)</f>
        <v>0</v>
      </c>
      <c r="M83" s="81"/>
      <c r="N83" s="40"/>
    </row>
  </sheetData>
  <mergeCells count="29">
    <mergeCell ref="A1:N1"/>
    <mergeCell ref="E3:F3"/>
    <mergeCell ref="H3:J3"/>
    <mergeCell ref="A11:A18"/>
    <mergeCell ref="B11:B18"/>
    <mergeCell ref="A20:A27"/>
    <mergeCell ref="B20:B27"/>
    <mergeCell ref="A6:A7"/>
    <mergeCell ref="B6:B7"/>
    <mergeCell ref="A29:A35"/>
    <mergeCell ref="B29:B35"/>
    <mergeCell ref="A37:A43"/>
    <mergeCell ref="B37:B43"/>
    <mergeCell ref="A45:A51"/>
    <mergeCell ref="B45:B51"/>
    <mergeCell ref="A53:A54"/>
    <mergeCell ref="B53:B54"/>
    <mergeCell ref="A56:A57"/>
    <mergeCell ref="B56:B57"/>
    <mergeCell ref="A59:A61"/>
    <mergeCell ref="B59:B61"/>
    <mergeCell ref="A67:A68"/>
    <mergeCell ref="B67:B68"/>
    <mergeCell ref="A70:A74"/>
    <mergeCell ref="B70:B74"/>
    <mergeCell ref="A76:A77"/>
    <mergeCell ref="B76:B77"/>
    <mergeCell ref="A79:A80"/>
    <mergeCell ref="B79:B80"/>
  </mergeCells>
  <pageMargins left="0.70866141732283472" right="0.70866141732283472" top="0.74803149606299213" bottom="0.74803149606299213" header="0.31496062992125984" footer="0.31496062992125984"/>
  <pageSetup paperSize="9" scale="55" orientation="landscape" r:id="rId1"/>
  <headerFooter alignWithMargins="0">
    <oddFooter>&amp;L&amp;Z&amp;F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</vt:i4>
      </vt:variant>
      <vt:variant>
        <vt:lpstr>טווחים בעלי שם</vt:lpstr>
      </vt:variant>
      <vt:variant>
        <vt:i4>2</vt:i4>
      </vt:variant>
    </vt:vector>
  </HeadingPairs>
  <TitlesOfParts>
    <vt:vector size="3" baseType="lpstr">
      <vt:lpstr>לפתוח בדצמבר</vt:lpstr>
      <vt:lpstr>'לפתוח בדצמבר'!WPrint_Area_W</vt:lpstr>
      <vt:lpstr>'לפתוח בדצמבר'!WPrint_TitlesW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ליאת מלכה</dc:creator>
  <cp:lastModifiedBy>BINAA-WORKER-2</cp:lastModifiedBy>
  <dcterms:created xsi:type="dcterms:W3CDTF">2019-12-09T09:05:07Z</dcterms:created>
  <dcterms:modified xsi:type="dcterms:W3CDTF">2020-03-09T10:54:27Z</dcterms:modified>
</cp:coreProperties>
</file>